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600" windowWidth="9720" windowHeight="7320" tabRatio="865" activeTab="0"/>
  </bookViews>
  <sheets>
    <sheet name="Resumo" sheetId="1" r:id="rId1"/>
    <sheet name="Outras" sheetId="2" r:id="rId2"/>
    <sheet name="Bancas" sheetId="3" r:id="rId3"/>
    <sheet name="Apoio" sheetId="4" r:id="rId4"/>
    <sheet name="Representacoes" sheetId="5" r:id="rId5"/>
    <sheet name="CDs-FGs" sheetId="6" r:id="rId6"/>
    <sheet name="Administrativas" sheetId="7" r:id="rId7"/>
    <sheet name="Publicacoes" sheetId="8" r:id="rId8"/>
    <sheet name="Extensão" sheetId="9" r:id="rId9"/>
    <sheet name="Pesquisa" sheetId="10" r:id="rId10"/>
    <sheet name="Orientacoes-PG" sheetId="11" r:id="rId11"/>
    <sheet name="Orientacoes-Gr" sheetId="12" r:id="rId12"/>
    <sheet name="Turmas-PG" sheetId="13" r:id="rId13"/>
    <sheet name="Turmas-GR" sheetId="14" r:id="rId14"/>
    <sheet name="CH" sheetId="15" r:id="rId15"/>
    <sheet name="Outros_Afastamentos" sheetId="16" r:id="rId16"/>
    <sheet name="Afast_Qualificacao" sheetId="17" r:id="rId17"/>
    <sheet name="Professores" sheetId="18" r:id="rId18"/>
  </sheets>
  <externalReferences>
    <externalReference r:id="rId21"/>
    <externalReference r:id="rId22"/>
  </externalReferences>
  <definedNames>
    <definedName name="_xlnm.Print_Area" localSheetId="0">'Resumo'!$A$1:$M$234</definedName>
  </definedNames>
  <calcPr calcMode="manual" fullCalcOnLoad="1"/>
</workbook>
</file>

<file path=xl/comments1.xml><?xml version="1.0" encoding="utf-8"?>
<comments xmlns="http://schemas.openxmlformats.org/spreadsheetml/2006/main">
  <authors>
    <author> </author>
  </authors>
  <commentList>
    <comment ref="H100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101" authorId="0">
      <text>
        <r>
          <rPr>
            <b/>
            <sz val="8"/>
            <rFont val="Tahoma"/>
            <family val="0"/>
          </rPr>
          <t>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108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109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Aparecido Jesuino de Souza</author>
  </authors>
  <commentList>
    <comment ref="A6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6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6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6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6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6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6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6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6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</commentList>
</comments>
</file>

<file path=xl/sharedStrings.xml><?xml version="1.0" encoding="utf-8"?>
<sst xmlns="http://schemas.openxmlformats.org/spreadsheetml/2006/main" count="905" uniqueCount="238">
  <si>
    <t>Média horária semanal no período letivo (CHSA/total de professores disponíveis)</t>
  </si>
  <si>
    <t>Aulas na graduação</t>
  </si>
  <si>
    <t>Aulas na pós-graduação</t>
  </si>
  <si>
    <t xml:space="preserve">Atividades de apoio acadêmico  </t>
  </si>
  <si>
    <t>Bancas e comissões examinadoras</t>
  </si>
  <si>
    <t>Cargos de direção (CDs e FGs)</t>
  </si>
  <si>
    <t>Atividades administrativas</t>
  </si>
  <si>
    <t>Atividades de representação</t>
  </si>
  <si>
    <t>XXXXXX</t>
  </si>
  <si>
    <t xml:space="preserve"> CHA Total  Disponível</t>
  </si>
  <si>
    <t>SOBRE REALIZADA DISPONÍVEL</t>
  </si>
  <si>
    <t>SOBRE REALIZADA</t>
  </si>
  <si>
    <t>Atvidades Administrativas</t>
  </si>
  <si>
    <t>Atividade</t>
  </si>
  <si>
    <t>Entrada:</t>
  </si>
  <si>
    <t>Saída:</t>
  </si>
  <si>
    <t>Motivo:</t>
  </si>
  <si>
    <t>CHA</t>
  </si>
  <si>
    <t>Motivo</t>
  </si>
  <si>
    <t>Documento</t>
  </si>
  <si>
    <t>TOTAL</t>
  </si>
  <si>
    <t>Início</t>
  </si>
  <si>
    <t>Total</t>
  </si>
  <si>
    <t>Aprovados</t>
  </si>
  <si>
    <t>Nível</t>
  </si>
  <si>
    <t>ACE</t>
  </si>
  <si>
    <t>Totais</t>
  </si>
  <si>
    <t>Tipo</t>
  </si>
  <si>
    <t>Término</t>
  </si>
  <si>
    <t>Situação</t>
  </si>
  <si>
    <t>Interface</t>
  </si>
  <si>
    <t>Tipo:</t>
  </si>
  <si>
    <t>Produção Científica</t>
  </si>
  <si>
    <t>T40 - TP</t>
  </si>
  <si>
    <t>Discriminação</t>
  </si>
  <si>
    <t>Cargo</t>
  </si>
  <si>
    <t>AFC</t>
  </si>
  <si>
    <t>OAF</t>
  </si>
  <si>
    <t>QSA</t>
  </si>
  <si>
    <t>SAG</t>
  </si>
  <si>
    <t>SAPG</t>
  </si>
  <si>
    <t>ORGR</t>
  </si>
  <si>
    <t>ORPG</t>
  </si>
  <si>
    <t>PQ</t>
  </si>
  <si>
    <t>EXT</t>
  </si>
  <si>
    <t>AAA</t>
  </si>
  <si>
    <t>PBCE</t>
  </si>
  <si>
    <t>CD</t>
  </si>
  <si>
    <t>ADM</t>
  </si>
  <si>
    <t>ARP</t>
  </si>
  <si>
    <t>OAT</t>
  </si>
  <si>
    <t>Titulação</t>
  </si>
  <si>
    <t>Classe</t>
  </si>
  <si>
    <t>Vínculo</t>
  </si>
  <si>
    <t>T20</t>
  </si>
  <si>
    <t>Monitoria</t>
  </si>
  <si>
    <t>Atvidades de Representação</t>
  </si>
  <si>
    <t>Carga Horária  Máxima no Período Civil (CHMPC)</t>
  </si>
  <si>
    <t>Carga Horária Semetral Letiva Disponível (CHSLD)</t>
  </si>
  <si>
    <t>Carga Horária Total Realizada            (Deve estar entre CHMPC e CHSLD)</t>
  </si>
  <si>
    <t>Trabalhos completos publicados em anais de eventos internacionais</t>
  </si>
  <si>
    <t>Trabalhos completos publicados em anais de eventos nacionais</t>
  </si>
  <si>
    <t>N^o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</si>
  <si>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pesquisa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</si>
  <si>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financiados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</si>
  <si>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bolsitas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</si>
  <si>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não bolsitas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</si>
  <si>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pesquisadores externos ao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</si>
  <si>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bolsistas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</si>
  <si>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não bolsistas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</si>
  <si>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externos à UFCG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</si>
  <si>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extensão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</si>
  <si>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</si>
  <si>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</si>
  <si>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externas ao departamento envolvidas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</si>
  <si>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 beneficiadas</t>
    </r>
  </si>
  <si>
    <t>CH</t>
  </si>
  <si>
    <t>N^o de semanas civís</t>
  </si>
  <si>
    <t>N^o de semanas letivas</t>
  </si>
  <si>
    <t>Turmas de Graduação</t>
  </si>
  <si>
    <t>Reprovados</t>
  </si>
  <si>
    <t>Turma</t>
  </si>
  <si>
    <t>N^o Créditos</t>
  </si>
  <si>
    <t>N^o Alunos</t>
  </si>
  <si>
    <t>Aluno:</t>
  </si>
  <si>
    <t>Início:</t>
  </si>
  <si>
    <t>Término:</t>
  </si>
  <si>
    <t>Projeto:</t>
  </si>
  <si>
    <t>Bancas e Comissões Examinadoras</t>
  </si>
  <si>
    <t>Outras Atividades Acadêmicas</t>
  </si>
  <si>
    <t>Bolsa:</t>
  </si>
  <si>
    <t>DEPARTAMENTO DE MATEMÁTICA E ESTATÍSTICA</t>
  </si>
  <si>
    <t>Período:</t>
  </si>
  <si>
    <t>Atividades acessórias na pós-graduação</t>
  </si>
  <si>
    <t>Afastamentos para capacitação</t>
  </si>
  <si>
    <t>Orientações na graduação</t>
  </si>
  <si>
    <t>Orientações na pós-graduação</t>
  </si>
  <si>
    <t>Atividades acessórias na graduação</t>
  </si>
  <si>
    <t>Nome</t>
  </si>
  <si>
    <t>Matrícula</t>
  </si>
  <si>
    <t>B4 PERCENTUAIS DE RENDIMENTO DISCENTE NA GRADUAÇÃO</t>
  </si>
  <si>
    <t>B5 PERCENTUAIS DE RENDIMENTO DISCENTE NA PÓS-GRADUAÇÃO</t>
  </si>
  <si>
    <t>B6 ORIENTAÇÕES</t>
  </si>
  <si>
    <t>Projetos de Pesquisa</t>
  </si>
  <si>
    <t>Função:</t>
  </si>
  <si>
    <t>Orgão Financiador:</t>
  </si>
  <si>
    <t>Projetos de Extensão</t>
  </si>
  <si>
    <t>Clientela:</t>
  </si>
  <si>
    <t>Categoria:</t>
  </si>
  <si>
    <t>Local de Realização:</t>
  </si>
  <si>
    <t>Cadastro PRAC:</t>
  </si>
  <si>
    <t>Orientações na Graduação</t>
  </si>
  <si>
    <t>Turmas de Pós-Graduação</t>
  </si>
  <si>
    <t>Cargos: CDs e FGs</t>
  </si>
  <si>
    <t>Atvidades de Apoio Acadêmico</t>
  </si>
  <si>
    <t>A1 - QUADRO DOCENTE</t>
  </si>
  <si>
    <t>CONTRATADOS</t>
  </si>
  <si>
    <t>Efetivos</t>
  </si>
  <si>
    <t>Temporários</t>
  </si>
  <si>
    <t>Substitutos</t>
  </si>
  <si>
    <t>Visitantes pela UFCG</t>
  </si>
  <si>
    <t>OUTROS (não conta como carga horária para efeito de dados gerais do departamento)</t>
  </si>
  <si>
    <t xml:space="preserve">1 - Voluntários </t>
  </si>
  <si>
    <t>2 - Visitantes (CNPq, Convênios, etc...)</t>
  </si>
  <si>
    <t>3 - Estagiários Graduados</t>
  </si>
  <si>
    <t>AFASTADOS INTEGRALMENTE</t>
  </si>
  <si>
    <t>Pós-Doutorado</t>
  </si>
  <si>
    <t>Doutorado</t>
  </si>
  <si>
    <t>Mestrado</t>
  </si>
  <si>
    <t>Especialização</t>
  </si>
  <si>
    <t>Licenças</t>
  </si>
  <si>
    <t>A disposição de outros Órgãos (Externos à UFCG)</t>
  </si>
  <si>
    <t>AFASTAMENTOS DEFINITIVOS E ADMISSÕES</t>
  </si>
  <si>
    <t>Desligamentos (aposentadoria, vacância, demissões, remoções, etc.)</t>
  </si>
  <si>
    <t>Admissões no período</t>
  </si>
  <si>
    <t>TOTAL DE DOCENTES DISPONÍVEIS</t>
  </si>
  <si>
    <t>A 2 CARREIRA DOCENTE</t>
  </si>
  <si>
    <t>TITULAÇÃO</t>
  </si>
  <si>
    <t>QUANT.</t>
  </si>
  <si>
    <t>%</t>
  </si>
  <si>
    <t>CLASSE</t>
  </si>
  <si>
    <t>REGIME</t>
  </si>
  <si>
    <t>DOUTORES</t>
  </si>
  <si>
    <t>TITULARES</t>
  </si>
  <si>
    <t>T40 - DE</t>
  </si>
  <si>
    <t>MESTRES</t>
  </si>
  <si>
    <t>ADJUNTOS</t>
  </si>
  <si>
    <t>ESPECIALISTA</t>
  </si>
  <si>
    <t>ASSISTENTES</t>
  </si>
  <si>
    <t>GRADUADOS</t>
  </si>
  <si>
    <t>AUXILIARES</t>
  </si>
  <si>
    <t>OUTRO</t>
  </si>
  <si>
    <t>A3 ÍNDICES DE TITULAÇÃO SOBRE CLASSE</t>
  </si>
  <si>
    <t>A4 CAPACIDADE INSTALADA</t>
  </si>
  <si>
    <t>Obs.: CHRT é igual a soma das cargas horárias das atividades realizadas no período menos os afastamentos.</t>
  </si>
  <si>
    <t>B1 ATIVIDADE DE ENSINO NA GRADUAÇÃO</t>
  </si>
  <si>
    <t>No. disciplinas oferecidas (NDG)</t>
  </si>
  <si>
    <t>No. turmas oferecidas (NTG)</t>
  </si>
  <si>
    <t>No. de matrículas atendidas (NMG)</t>
  </si>
  <si>
    <t>No. de créditos oferecidos (NCG)</t>
  </si>
  <si>
    <t>No. de horas em sala da aula (NHG)</t>
  </si>
  <si>
    <t>No. de horas acessórias (atendendimento, preparação de aulas, avaliação, etc.) (NAG)</t>
  </si>
  <si>
    <t>Média de alunos por turma (MAG)</t>
  </si>
  <si>
    <t>No. de cursos atendidos (NCAG)</t>
  </si>
  <si>
    <t>B2 ATIVIDADE DE ENSINO NA PÓS-GRADUAÇÃO</t>
  </si>
  <si>
    <t>No. Disciplinas oferecidas (NDP)</t>
  </si>
  <si>
    <t>No. turmas oferecidas (NTP)</t>
  </si>
  <si>
    <t>No. de matrículas atendidas (NMP)</t>
  </si>
  <si>
    <t>No. de créditos oferecidos (NCP)</t>
  </si>
  <si>
    <t>No. de horas em sala da aula (NHP)</t>
  </si>
  <si>
    <t>No. de horas acessórias (atendendimento, preparação de aulas, avaliação, etc.) (NAP)</t>
  </si>
  <si>
    <t>Média de alunos por turma (MAP)</t>
  </si>
  <si>
    <t>No. de cursos atendidos (NCAP)</t>
  </si>
  <si>
    <t>Média de alunos por turma {MAT=(NMG+NMP)/(NTG+NTP)}</t>
  </si>
  <si>
    <t>Média turmas por docente disponível {MTD=(NTG+NTP)/MDD</t>
  </si>
  <si>
    <t>Média de matrículas por docente disponível {MMD=(NMG+NMP)/MDD</t>
  </si>
  <si>
    <t>Média de créditos por docente disponível {MCD=(NCG+NCP)/MDD}</t>
  </si>
  <si>
    <t>TIPO</t>
  </si>
  <si>
    <t>QUANT</t>
  </si>
  <si>
    <t>SOBRE O TOTAL</t>
  </si>
  <si>
    <t>SOBRE O EFETIVO</t>
  </si>
  <si>
    <t xml:space="preserve">Aprovados </t>
  </si>
  <si>
    <t>Reprovados por nota</t>
  </si>
  <si>
    <t>Desistentes</t>
  </si>
  <si>
    <t>Retidos</t>
  </si>
  <si>
    <t xml:space="preserve">QUANT. </t>
  </si>
  <si>
    <t>Tese de Doutorado</t>
  </si>
  <si>
    <t>Dissertação de Mestrado</t>
  </si>
  <si>
    <t xml:space="preserve">Monografia de Especialização </t>
  </si>
  <si>
    <t>Iniciação Científica</t>
  </si>
  <si>
    <t>Extensão</t>
  </si>
  <si>
    <t>Tutoria Acadêmica</t>
  </si>
  <si>
    <t>Estágio</t>
  </si>
  <si>
    <t>Trabalho final de curso</t>
  </si>
  <si>
    <t>Outras</t>
  </si>
  <si>
    <t>C1 PESQUISA</t>
  </si>
  <si>
    <t>D EXTENSÃO</t>
  </si>
  <si>
    <t>E1 PRODUÇÃO CIENTÍFICA E TECNOLOGICA</t>
  </si>
  <si>
    <t>Livros técnicos e didáticos publicados na área, autoria individual</t>
  </si>
  <si>
    <t>Livros técnicos e didáticos publicados na área, mais de um autor</t>
  </si>
  <si>
    <t>Capítulos de livro didático ou técnico publicado na área</t>
  </si>
  <si>
    <t>Publicação de tradução de livro didático ou técnicos, na área</t>
  </si>
  <si>
    <t>Organização de livros didáticos ou técnicos, na área</t>
  </si>
  <si>
    <t>Teses defendidas sob orientação de docentes do Departamento</t>
  </si>
  <si>
    <t>Dissertações defendidas sob orientação de docentes do Departamento</t>
  </si>
  <si>
    <t>Monografias defendidas sob orientação de docentes do Departamento</t>
  </si>
  <si>
    <t>Artigos técnicos ou científicos publicados em periódicos indexados internacionalmente</t>
  </si>
  <si>
    <t>Artigos técnicos ou científicos publicados em periódicos de circulação nacional</t>
  </si>
  <si>
    <t>Listagem dos Professores</t>
  </si>
  <si>
    <t>Artigos de divulgação científica, tecnológica, artística ou cultural, publicados em periódicos especializados em periódicos especializados</t>
  </si>
  <si>
    <t>Artigos de Opinião</t>
  </si>
  <si>
    <t xml:space="preserve">Resumos publicados em anais </t>
  </si>
  <si>
    <t>Publicações locais (pré-prints, relatórios técnicos, etc...)</t>
  </si>
  <si>
    <t>Materiais didáticos intrucionais (apostilas, kits, etc...)</t>
  </si>
  <si>
    <t>Patentes ou licenças registradas</t>
  </si>
  <si>
    <t>F DISTRIBUIÇÃO PERCENTUAL DA CARGA HORÁRIA REALIZADA</t>
  </si>
  <si>
    <t>Outros afastamentos</t>
  </si>
  <si>
    <t>Pesquisa</t>
  </si>
  <si>
    <t xml:space="preserve">Extensão   </t>
  </si>
  <si>
    <t xml:space="preserve">Qualificação sem afastamento                                                                    </t>
  </si>
  <si>
    <t>Outras atividades acadêmicas</t>
  </si>
  <si>
    <t>TD=Titulares/Doutores</t>
  </si>
  <si>
    <t>AD=Adjuntos/Doutores</t>
  </si>
  <si>
    <t>AM=Assistentes/Mestres</t>
  </si>
  <si>
    <t>AEG=Auxiliares/(Especialistas + Graduados)</t>
  </si>
  <si>
    <t>Período civil:</t>
  </si>
  <si>
    <t>Período letivo:</t>
  </si>
  <si>
    <t>Excepcionalidades:</t>
  </si>
  <si>
    <t>B3 MÉDIAS GERAIS</t>
  </si>
  <si>
    <t>Forma</t>
  </si>
  <si>
    <t>Instituição:</t>
  </si>
  <si>
    <t>Retorno:</t>
  </si>
  <si>
    <t>Portaria:</t>
  </si>
  <si>
    <t>Programa:</t>
  </si>
  <si>
    <t>Outros Afastamentos</t>
  </si>
  <si>
    <t>Afastamentos para Qualificação</t>
  </si>
  <si>
    <t>Orientações na Pós-Graduação</t>
  </si>
  <si>
    <t>Distribuição da Carga Horária Por Professor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</si>
</sst>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dd/mm/yy;@"/>
    <numFmt numFmtId="175" formatCode="mm/dd/yy;@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0.0"/>
    <numFmt numFmtId="183" formatCode="0.000"/>
    <numFmt numFmtId="184" formatCode="0.0000"/>
    <numFmt numFmtId="185" formatCode="0.00000"/>
    <numFmt numFmtId="186" formatCode="_(* #,##0.0_);_(* \(#,##0.0\);_(* &quot;-&quot;??_);_(@_)"/>
    <numFmt numFmtId="187" formatCode="_(* #,##0_);_(* \(#,##0\);_(* &quot;-&quot;??_);_(@_)"/>
    <numFmt numFmtId="188" formatCode="mmm/yyyy"/>
    <numFmt numFmtId="189" formatCode="[$-409]dddd\,\ mmmm\ dd\,\ yyyy"/>
    <numFmt numFmtId="190" formatCode="0.0%"/>
    <numFmt numFmtId="191" formatCode="[$-416]dddd\,\ d&quot; de &quot;mmmm&quot; de &quot;yyyy"/>
    <numFmt numFmtId="192" formatCode="dd/mm/yy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i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b/>
      <sz val="9"/>
      <name val="Arial"/>
      <family val="2"/>
    </font>
    <font>
      <sz val="12"/>
      <name val="Arial Narrow"/>
      <family val="2"/>
    </font>
    <font>
      <u val="single"/>
      <vertAlign val="superscript"/>
      <sz val="9"/>
      <name val="Arial"/>
      <family val="2"/>
    </font>
    <font>
      <b/>
      <sz val="12"/>
      <name val="Arial"/>
      <family val="2"/>
    </font>
    <font>
      <sz val="9.25"/>
      <name val="Arial"/>
      <family val="2"/>
    </font>
    <font>
      <b/>
      <sz val="1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3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2" borderId="6" xfId="0" applyFill="1" applyBorder="1" applyAlignment="1">
      <alignment/>
    </xf>
    <xf numFmtId="1" fontId="0" fillId="0" borderId="6" xfId="0" applyNumberFormat="1" applyFill="1" applyBorder="1" applyAlignment="1" applyProtection="1">
      <alignment/>
      <protection locked="0"/>
    </xf>
    <xf numFmtId="49" fontId="0" fillId="2" borderId="6" xfId="0" applyNumberForma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4" fillId="0" borderId="7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174" fontId="4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4" fillId="0" borderId="1" xfId="0" applyNumberFormat="1" applyFont="1" applyBorder="1" applyAlignment="1" applyProtection="1">
      <alignment horizontal="left"/>
      <protection/>
    </xf>
    <xf numFmtId="1" fontId="4" fillId="0" borderId="8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9" fontId="0" fillId="2" borderId="6" xfId="0" applyNumberFormat="1" applyFill="1" applyBorder="1" applyAlignment="1" applyProtection="1">
      <alignment horizontal="left"/>
      <protection/>
    </xf>
    <xf numFmtId="0" fontId="3" fillId="2" borderId="5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8" fillId="0" borderId="1" xfId="0" applyFont="1" applyBorder="1" applyAlignment="1" applyProtection="1">
      <alignment horizontal="left"/>
      <protection locked="0"/>
    </xf>
    <xf numFmtId="0" fontId="0" fillId="2" borderId="11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174" fontId="4" fillId="0" borderId="1" xfId="0" applyNumberFormat="1" applyFont="1" applyBorder="1" applyAlignment="1">
      <alignment horizontal="left"/>
    </xf>
    <xf numFmtId="0" fontId="3" fillId="2" borderId="1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74" fontId="4" fillId="0" borderId="1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/>
    </xf>
    <xf numFmtId="0" fontId="4" fillId="0" borderId="7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49" fontId="0" fillId="2" borderId="5" xfId="0" applyNumberForma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3" fillId="2" borderId="11" xfId="0" applyFont="1" applyFill="1" applyBorder="1" applyAlignment="1">
      <alignment/>
    </xf>
    <xf numFmtId="0" fontId="7" fillId="0" borderId="9" xfId="0" applyFont="1" applyBorder="1" applyAlignment="1">
      <alignment horizontal="right"/>
    </xf>
    <xf numFmtId="0" fontId="7" fillId="0" borderId="9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174" fontId="4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2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5" fillId="2" borderId="17" xfId="0" applyFont="1" applyFill="1" applyBorder="1" applyAlignment="1" applyProtection="1">
      <alignment horizontal="left"/>
      <protection/>
    </xf>
    <xf numFmtId="0" fontId="5" fillId="2" borderId="17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/>
      <protection/>
    </xf>
    <xf numFmtId="2" fontId="5" fillId="2" borderId="13" xfId="0" applyNumberFormat="1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/>
      <protection/>
    </xf>
    <xf numFmtId="0" fontId="5" fillId="2" borderId="16" xfId="0" applyFont="1" applyFill="1" applyBorder="1" applyAlignment="1" applyProtection="1">
      <alignment horizontal="left"/>
      <protection/>
    </xf>
    <xf numFmtId="2" fontId="5" fillId="2" borderId="16" xfId="0" applyNumberFormat="1" applyFont="1" applyFill="1" applyBorder="1" applyAlignment="1" applyProtection="1">
      <alignment horizontal="center"/>
      <protection/>
    </xf>
    <xf numFmtId="0" fontId="5" fillId="2" borderId="16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 horizontal="center"/>
      <protection/>
    </xf>
    <xf numFmtId="2" fontId="5" fillId="2" borderId="6" xfId="0" applyNumberFormat="1" applyFont="1" applyFill="1" applyBorder="1" applyAlignment="1" applyProtection="1">
      <alignment horizontal="center"/>
      <protection/>
    </xf>
    <xf numFmtId="1" fontId="5" fillId="2" borderId="6" xfId="0" applyNumberFormat="1" applyFont="1" applyFill="1" applyBorder="1" applyAlignment="1" applyProtection="1">
      <alignment horizontal="center"/>
      <protection/>
    </xf>
    <xf numFmtId="2" fontId="0" fillId="2" borderId="8" xfId="0" applyNumberFormat="1" applyFill="1" applyBorder="1" applyAlignment="1" applyProtection="1">
      <alignment horizontal="center"/>
      <protection/>
    </xf>
    <xf numFmtId="2" fontId="0" fillId="2" borderId="18" xfId="0" applyNumberFormat="1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/>
    </xf>
    <xf numFmtId="1" fontId="0" fillId="2" borderId="13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6" fillId="2" borderId="1" xfId="0" applyFont="1" applyFill="1" applyBorder="1" applyAlignment="1" applyProtection="1">
      <alignment horizontal="center"/>
      <protection/>
    </xf>
    <xf numFmtId="2" fontId="0" fillId="2" borderId="16" xfId="0" applyNumberFormat="1" applyFill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2" borderId="8" xfId="0" applyFont="1" applyFill="1" applyBorder="1" applyAlignment="1" applyProtection="1">
      <alignment horizontal="center"/>
      <protection/>
    </xf>
    <xf numFmtId="0" fontId="6" fillId="2" borderId="20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6" fillId="2" borderId="21" xfId="0" applyFont="1" applyFill="1" applyBorder="1" applyAlignment="1" applyProtection="1">
      <alignment horizontal="center"/>
      <protection/>
    </xf>
    <xf numFmtId="0" fontId="0" fillId="2" borderId="22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2" borderId="13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6" fillId="2" borderId="16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1" fontId="5" fillId="0" borderId="16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192" fontId="5" fillId="0" borderId="2" xfId="0" applyNumberFormat="1" applyFont="1" applyBorder="1" applyAlignment="1" applyProtection="1">
      <alignment horizontal="center"/>
      <protection locked="0"/>
    </xf>
    <xf numFmtId="192" fontId="8" fillId="0" borderId="9" xfId="0" applyNumberFormat="1" applyFont="1" applyBorder="1" applyAlignment="1" applyProtection="1">
      <alignment horizontal="right"/>
      <protection locked="0"/>
    </xf>
    <xf numFmtId="174" fontId="5" fillId="0" borderId="2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192" fontId="4" fillId="0" borderId="1" xfId="0" applyNumberFormat="1" applyFont="1" applyBorder="1" applyAlignment="1" applyProtection="1">
      <alignment horizontal="center"/>
      <protection/>
    </xf>
    <xf numFmtId="192" fontId="4" fillId="0" borderId="7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0" fontId="6" fillId="2" borderId="18" xfId="0" applyNumberFormat="1" applyFont="1" applyFill="1" applyBorder="1" applyAlignment="1" applyProtection="1">
      <alignment horizontal="center"/>
      <protection/>
    </xf>
    <xf numFmtId="10" fontId="6" fillId="2" borderId="25" xfId="0" applyNumberFormat="1" applyFont="1" applyFill="1" applyBorder="1" applyAlignment="1" applyProtection="1">
      <alignment horizontal="center"/>
      <protection/>
    </xf>
    <xf numFmtId="10" fontId="6" fillId="2" borderId="24" xfId="0" applyNumberFormat="1" applyFont="1" applyFill="1" applyBorder="1" applyAlignment="1" applyProtection="1">
      <alignment horizontal="center"/>
      <protection/>
    </xf>
    <xf numFmtId="10" fontId="6" fillId="2" borderId="16" xfId="0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0" fontId="6" fillId="2" borderId="30" xfId="0" applyNumberFormat="1" applyFont="1" applyFill="1" applyBorder="1" applyAlignment="1" applyProtection="1">
      <alignment horizontal="center"/>
      <protection/>
    </xf>
    <xf numFmtId="10" fontId="6" fillId="2" borderId="17" xfId="0" applyNumberFormat="1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wrapText="1"/>
      <protection/>
    </xf>
    <xf numFmtId="0" fontId="6" fillId="0" borderId="32" xfId="0" applyFont="1" applyBorder="1" applyAlignment="1" applyProtection="1">
      <alignment horizontal="left" wrapText="1"/>
      <protection/>
    </xf>
    <xf numFmtId="0" fontId="6" fillId="0" borderId="2" xfId="0" applyFont="1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3" fillId="2" borderId="5" xfId="0" applyFont="1" applyFill="1" applyBorder="1" applyAlignment="1" applyProtection="1">
      <alignment horizontal="left"/>
      <protection/>
    </xf>
    <xf numFmtId="0" fontId="3" fillId="2" borderId="10" xfId="0" applyFont="1" applyFill="1" applyBorder="1" applyAlignment="1" applyProtection="1">
      <alignment horizontal="left"/>
      <protection/>
    </xf>
    <xf numFmtId="0" fontId="3" fillId="2" borderId="11" xfId="0" applyFont="1" applyFill="1" applyBorder="1" applyAlignment="1" applyProtection="1">
      <alignment horizontal="left"/>
      <protection/>
    </xf>
    <xf numFmtId="0" fontId="6" fillId="0" borderId="9" xfId="0" applyFont="1" applyBorder="1" applyAlignment="1" applyProtection="1">
      <alignment horizontal="left" vertical="top" wrapText="1"/>
      <protection/>
    </xf>
    <xf numFmtId="0" fontId="0" fillId="0" borderId="19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90" fontId="6" fillId="2" borderId="9" xfId="0" applyNumberFormat="1" applyFont="1" applyFill="1" applyBorder="1" applyAlignment="1" applyProtection="1">
      <alignment horizontal="center"/>
      <protection/>
    </xf>
    <xf numFmtId="190" fontId="6" fillId="2" borderId="2" xfId="0" applyNumberFormat="1" applyFont="1" applyFill="1" applyBorder="1" applyAlignment="1" applyProtection="1">
      <alignment horizontal="center"/>
      <protection/>
    </xf>
    <xf numFmtId="190" fontId="6" fillId="2" borderId="9" xfId="0" applyNumberFormat="1" applyFont="1" applyFill="1" applyBorder="1" applyAlignment="1" applyProtection="1">
      <alignment horizontal="center" vertical="center"/>
      <protection/>
    </xf>
    <xf numFmtId="190" fontId="0" fillId="0" borderId="19" xfId="0" applyNumberFormat="1" applyBorder="1" applyAlignment="1" applyProtection="1">
      <alignment horizontal="center" vertical="center"/>
      <protection/>
    </xf>
    <xf numFmtId="190" fontId="0" fillId="0" borderId="2" xfId="0" applyNumberFormat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/>
      <protection/>
    </xf>
    <xf numFmtId="0" fontId="15" fillId="2" borderId="5" xfId="0" applyFont="1" applyFill="1" applyBorder="1" applyAlignment="1" applyProtection="1">
      <alignment horizontal="center" vertical="center"/>
      <protection/>
    </xf>
    <xf numFmtId="0" fontId="15" fillId="2" borderId="10" xfId="0" applyFont="1" applyFill="1" applyBorder="1" applyAlignment="1" applyProtection="1">
      <alignment horizontal="center" vertical="center"/>
      <protection/>
    </xf>
    <xf numFmtId="0" fontId="15" fillId="2" borderId="11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top" wrapText="1"/>
      <protection/>
    </xf>
    <xf numFmtId="0" fontId="0" fillId="0" borderId="3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90" fontId="6" fillId="2" borderId="34" xfId="0" applyNumberFormat="1" applyFont="1" applyFill="1" applyBorder="1" applyAlignment="1" applyProtection="1">
      <alignment horizontal="center" vertical="center"/>
      <protection/>
    </xf>
    <xf numFmtId="190" fontId="0" fillId="0" borderId="35" xfId="0" applyNumberFormat="1" applyBorder="1" applyAlignment="1" applyProtection="1">
      <alignment horizontal="center" vertical="center"/>
      <protection/>
    </xf>
    <xf numFmtId="190" fontId="0" fillId="0" borderId="36" xfId="0" applyNumberForma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190" fontId="6" fillId="2" borderId="38" xfId="0" applyNumberFormat="1" applyFont="1" applyFill="1" applyBorder="1" applyAlignment="1" applyProtection="1">
      <alignment horizontal="center"/>
      <protection/>
    </xf>
    <xf numFmtId="190" fontId="6" fillId="2" borderId="37" xfId="0" applyNumberFormat="1" applyFont="1" applyFill="1" applyBorder="1" applyAlignment="1" applyProtection="1">
      <alignment horizontal="center"/>
      <protection/>
    </xf>
    <xf numFmtId="190" fontId="6" fillId="2" borderId="19" xfId="0" applyNumberFormat="1" applyFont="1" applyFill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left" wrapText="1"/>
      <protection/>
    </xf>
    <xf numFmtId="0" fontId="6" fillId="0" borderId="19" xfId="0" applyFont="1" applyBorder="1" applyAlignment="1" applyProtection="1">
      <alignment horizontal="left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0" fontId="6" fillId="2" borderId="39" xfId="0" applyNumberFormat="1" applyFont="1" applyFill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27" xfId="0" applyFont="1" applyBorder="1" applyAlignment="1" applyProtection="1">
      <alignment horizontal="left"/>
      <protection/>
    </xf>
    <xf numFmtId="0" fontId="6" fillId="0" borderId="28" xfId="0" applyFont="1" applyBorder="1" applyAlignment="1" applyProtection="1">
      <alignment horizontal="left"/>
      <protection/>
    </xf>
    <xf numFmtId="10" fontId="6" fillId="2" borderId="15" xfId="0" applyNumberFormat="1" applyFont="1" applyFill="1" applyBorder="1" applyAlignment="1" applyProtection="1">
      <alignment horizontal="center"/>
      <protection/>
    </xf>
    <xf numFmtId="10" fontId="6" fillId="2" borderId="8" xfId="0" applyNumberFormat="1" applyFont="1" applyFill="1" applyBorder="1" applyAlignment="1" applyProtection="1">
      <alignment horizontal="center"/>
      <protection/>
    </xf>
    <xf numFmtId="10" fontId="6" fillId="2" borderId="13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4" fillId="2" borderId="40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Fill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 horizontal="left"/>
      <protection/>
    </xf>
    <xf numFmtId="0" fontId="0" fillId="0" borderId="2" xfId="0" applyFill="1" applyBorder="1" applyAlignment="1" applyProtection="1">
      <alignment horizontal="left"/>
      <protection/>
    </xf>
    <xf numFmtId="14" fontId="0" fillId="2" borderId="40" xfId="0" applyNumberFormat="1" applyFont="1" applyFill="1" applyBorder="1" applyAlignment="1" applyProtection="1">
      <alignment horizontal="left"/>
      <protection/>
    </xf>
    <xf numFmtId="0" fontId="0" fillId="2" borderId="26" xfId="0" applyFont="1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0" fillId="2" borderId="41" xfId="0" applyFill="1" applyBorder="1" applyAlignment="1" applyProtection="1">
      <alignment/>
      <protection/>
    </xf>
    <xf numFmtId="0" fontId="0" fillId="0" borderId="4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2" borderId="43" xfId="0" applyFont="1" applyFill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2" borderId="33" xfId="0" applyFill="1" applyBorder="1" applyAlignment="1" applyProtection="1">
      <alignment horizontal="left"/>
      <protection/>
    </xf>
    <xf numFmtId="0" fontId="0" fillId="2" borderId="10" xfId="0" applyFill="1" applyBorder="1" applyAlignment="1" applyProtection="1">
      <alignment horizontal="left"/>
      <protection/>
    </xf>
    <xf numFmtId="0" fontId="0" fillId="2" borderId="11" xfId="0" applyFill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14" fontId="0" fillId="2" borderId="45" xfId="0" applyNumberFormat="1" applyFont="1" applyFill="1" applyBorder="1" applyAlignment="1" applyProtection="1">
      <alignment horizontal="left"/>
      <protection/>
    </xf>
    <xf numFmtId="0" fontId="0" fillId="2" borderId="37" xfId="0" applyFont="1" applyFill="1" applyBorder="1" applyAlignment="1" applyProtection="1">
      <alignment/>
      <protection/>
    </xf>
    <xf numFmtId="0" fontId="0" fillId="2" borderId="37" xfId="0" applyFill="1" applyBorder="1" applyAlignment="1" applyProtection="1">
      <alignment/>
      <protection/>
    </xf>
    <xf numFmtId="0" fontId="0" fillId="2" borderId="46" xfId="0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9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2" borderId="31" xfId="0" applyFill="1" applyBorder="1" applyAlignment="1" applyProtection="1">
      <alignment horizontal="left"/>
      <protection/>
    </xf>
    <xf numFmtId="10" fontId="6" fillId="2" borderId="3" xfId="0" applyNumberFormat="1" applyFont="1" applyFill="1" applyBorder="1" applyAlignment="1" applyProtection="1">
      <alignment horizontal="center"/>
      <protection/>
    </xf>
    <xf numFmtId="10" fontId="6" fillId="2" borderId="1" xfId="0" applyNumberFormat="1" applyFont="1" applyFill="1" applyBorder="1" applyAlignment="1" applyProtection="1">
      <alignment horizontal="center"/>
      <protection/>
    </xf>
    <xf numFmtId="10" fontId="6" fillId="2" borderId="2" xfId="0" applyNumberFormat="1" applyFont="1" applyFill="1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29" xfId="0" applyFill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31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14" fillId="0" borderId="33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31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wrapText="1"/>
      <protection/>
    </xf>
    <xf numFmtId="0" fontId="6" fillId="0" borderId="28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left" wrapText="1"/>
      <protection/>
    </xf>
    <xf numFmtId="0" fontId="6" fillId="0" borderId="9" xfId="0" applyFont="1" applyBorder="1" applyAlignment="1" applyProtection="1">
      <alignment horizontal="left" wrapText="1" shrinkToFit="1"/>
      <protection/>
    </xf>
    <xf numFmtId="0" fontId="6" fillId="0" borderId="19" xfId="0" applyFont="1" applyBorder="1" applyAlignment="1" applyProtection="1">
      <alignment horizontal="left" wrapText="1" shrinkToFit="1"/>
      <protection/>
    </xf>
    <xf numFmtId="0" fontId="6" fillId="0" borderId="2" xfId="0" applyFont="1" applyBorder="1" applyAlignment="1" applyProtection="1">
      <alignment horizontal="left" wrapText="1" shrinkToFit="1"/>
      <protection/>
    </xf>
    <xf numFmtId="0" fontId="6" fillId="0" borderId="6" xfId="0" applyFont="1" applyBorder="1" applyAlignment="1" applyProtection="1">
      <alignment horizontal="left"/>
      <protection/>
    </xf>
    <xf numFmtId="0" fontId="6" fillId="0" borderId="6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29" xfId="0" applyFont="1" applyBorder="1" applyAlignment="1" applyProtection="1">
      <alignment horizontal="left"/>
      <protection/>
    </xf>
    <xf numFmtId="190" fontId="6" fillId="2" borderId="27" xfId="0" applyNumberFormat="1" applyFont="1" applyFill="1" applyBorder="1" applyAlignment="1" applyProtection="1">
      <alignment horizontal="center"/>
      <protection/>
    </xf>
    <xf numFmtId="190" fontId="6" fillId="2" borderId="29" xfId="0" applyNumberFormat="1" applyFont="1" applyFill="1" applyBorder="1" applyAlignment="1" applyProtection="1">
      <alignment horizontal="center"/>
      <protection/>
    </xf>
    <xf numFmtId="190" fontId="6" fillId="2" borderId="28" xfId="0" applyNumberFormat="1" applyFont="1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45" xfId="0" applyFill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2" borderId="40" xfId="0" applyFill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2" borderId="5" xfId="0" applyFill="1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0" fillId="0" borderId="47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2" borderId="27" xfId="0" applyFill="1" applyBorder="1" applyAlignment="1" applyProtection="1">
      <alignment horizontal="left"/>
      <protection/>
    </xf>
    <xf numFmtId="0" fontId="0" fillId="2" borderId="28" xfId="0" applyFill="1" applyBorder="1" applyAlignment="1" applyProtection="1">
      <alignment horizontal="left"/>
      <protection/>
    </xf>
    <xf numFmtId="0" fontId="0" fillId="2" borderId="29" xfId="0" applyFill="1" applyBorder="1" applyAlignment="1" applyProtection="1">
      <alignment horizontal="left"/>
      <protection/>
    </xf>
    <xf numFmtId="0" fontId="0" fillId="0" borderId="27" xfId="0" applyFill="1" applyBorder="1" applyAlignment="1" applyProtection="1">
      <alignment horizontal="left"/>
      <protection/>
    </xf>
    <xf numFmtId="0" fontId="0" fillId="0" borderId="28" xfId="0" applyFill="1" applyBorder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 horizontal="center"/>
      <protection/>
    </xf>
    <xf numFmtId="0" fontId="3" fillId="2" borderId="11" xfId="0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"/>
      <protection/>
    </xf>
    <xf numFmtId="14" fontId="0" fillId="2" borderId="5" xfId="0" applyNumberFormat="1" applyFont="1" applyFill="1" applyBorder="1" applyAlignment="1" applyProtection="1">
      <alignment horizontal="left"/>
      <protection/>
    </xf>
    <xf numFmtId="0" fontId="0" fillId="2" borderId="10" xfId="0" applyNumberFormat="1" applyFont="1" applyFill="1" applyBorder="1" applyAlignment="1" applyProtection="1">
      <alignment horizontal="left"/>
      <protection/>
    </xf>
    <xf numFmtId="0" fontId="0" fillId="2" borderId="39" xfId="0" applyFont="1" applyFill="1" applyBorder="1" applyAlignment="1" applyProtection="1">
      <alignment/>
      <protection/>
    </xf>
    <xf numFmtId="0" fontId="0" fillId="2" borderId="21" xfId="0" applyFont="1" applyFill="1" applyBorder="1" applyAlignment="1" applyProtection="1">
      <alignment/>
      <protection/>
    </xf>
    <xf numFmtId="0" fontId="6" fillId="0" borderId="9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0" fontId="4" fillId="0" borderId="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0" fontId="4" fillId="0" borderId="47" xfId="0" applyFont="1" applyBorder="1" applyAlignment="1">
      <alignment horizontal="left"/>
    </xf>
    <xf numFmtId="0" fontId="3" fillId="2" borderId="5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3" fillId="2" borderId="5" xfId="0" applyFont="1" applyFill="1" applyBorder="1" applyAlignment="1" applyProtection="1">
      <alignment horizontal="right"/>
      <protection/>
    </xf>
    <xf numFmtId="0" fontId="3" fillId="2" borderId="10" xfId="0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8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174" fontId="5" fillId="0" borderId="1" xfId="0" applyNumberFormat="1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4" fillId="0" borderId="4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4" fontId="4" fillId="0" borderId="19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7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35" xfId="0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4" fontId="4" fillId="0" borderId="9" xfId="0" applyNumberFormat="1" applyFont="1" applyBorder="1" applyAlignment="1">
      <alignment horizontal="left"/>
    </xf>
    <xf numFmtId="174" fontId="4" fillId="0" borderId="2" xfId="0" applyNumberFormat="1" applyFont="1" applyBorder="1" applyAlignment="1">
      <alignment horizontal="left"/>
    </xf>
    <xf numFmtId="174" fontId="4" fillId="0" borderId="19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0" fillId="2" borderId="5" xfId="0" applyNumberFormat="1" applyFill="1" applyBorder="1" applyAlignment="1" applyProtection="1">
      <alignment horizontal="center"/>
      <protection/>
    </xf>
    <xf numFmtId="49" fontId="0" fillId="2" borderId="11" xfId="0" applyNumberFormat="1" applyFill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49" fontId="0" fillId="2" borderId="10" xfId="0" applyNumberFormat="1" applyFill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Distribuição Percentual da Carga Horária Realizada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Distribuição Percentual da Carga Horária Realizada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Resumo!$A$175:$A$191</c:f>
              <c:strCache/>
            </c:strRef>
          </c:cat>
          <c:val>
            <c:numRef>
              <c:f>Resumo!$D$175:$D$191</c:f>
              <c:numCache/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197</xdr:row>
      <xdr:rowOff>0</xdr:rowOff>
    </xdr:from>
    <xdr:to>
      <xdr:col>12</xdr:col>
      <xdr:colOff>552450</xdr:colOff>
      <xdr:row>232</xdr:row>
      <xdr:rowOff>85725</xdr:rowOff>
    </xdr:to>
    <xdr:graphicFrame>
      <xdr:nvGraphicFramePr>
        <xdr:cNvPr id="1" name="Chart 8"/>
        <xdr:cNvGraphicFramePr/>
      </xdr:nvGraphicFramePr>
      <xdr:xfrm>
        <a:off x="66675" y="31213425"/>
        <a:ext cx="10344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196</xdr:row>
      <xdr:rowOff>9525</xdr:rowOff>
    </xdr:from>
    <xdr:to>
      <xdr:col>13</xdr:col>
      <xdr:colOff>57150</xdr:colOff>
      <xdr:row>238</xdr:row>
      <xdr:rowOff>57150</xdr:rowOff>
    </xdr:to>
    <xdr:graphicFrame>
      <xdr:nvGraphicFramePr>
        <xdr:cNvPr id="2" name="Chart 7"/>
        <xdr:cNvGraphicFramePr/>
      </xdr:nvGraphicFramePr>
      <xdr:xfrm>
        <a:off x="76200" y="31061025"/>
        <a:ext cx="10448925" cy="684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ldme2003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</sheetNames>
    <sheetDataSet>
      <sheetData sheetId="0">
        <row r="4">
          <cell r="H4" t="str">
            <v>2004.1</v>
          </cell>
        </row>
        <row r="5">
          <cell r="C5" t="str">
            <v>10/05/2004 à 16/12/2004</v>
          </cell>
          <cell r="L5">
            <v>1280</v>
          </cell>
        </row>
        <row r="6">
          <cell r="C6" t="str">
            <v>10/05/2004 à 03/12/2004</v>
          </cell>
          <cell r="L6">
            <v>800</v>
          </cell>
        </row>
        <row r="7">
          <cell r="C7" t="str">
            <v>08/07/2004 à 06/09/2004</v>
          </cell>
          <cell r="H7" t="str">
            <v>Greve Docente</v>
          </cell>
        </row>
        <row r="8">
          <cell r="E8">
            <v>32</v>
          </cell>
          <cell r="L8">
            <v>813</v>
          </cell>
        </row>
        <row r="9">
          <cell r="E9">
            <v>20</v>
          </cell>
        </row>
        <row r="13">
          <cell r="C13" t="str">
            <v>Alciônio Saldanha de Oliveira</v>
          </cell>
          <cell r="J13">
            <v>336892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</v>
          </cell>
          <cell r="D15">
            <v>31216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Geom. Analítica T-04</v>
          </cell>
          <cell r="E57">
            <v>4</v>
          </cell>
          <cell r="F57">
            <v>60</v>
          </cell>
          <cell r="I57">
            <v>58</v>
          </cell>
          <cell r="J57">
            <v>29</v>
          </cell>
          <cell r="K57">
            <v>22</v>
          </cell>
          <cell r="L57">
            <v>7</v>
          </cell>
        </row>
        <row r="58">
          <cell r="A58" t="str">
            <v>Álgebra Vetorial e Geom. Analítica T-06</v>
          </cell>
          <cell r="E58">
            <v>4</v>
          </cell>
          <cell r="F58">
            <v>60</v>
          </cell>
          <cell r="I58">
            <v>58</v>
          </cell>
          <cell r="J58">
            <v>23</v>
          </cell>
          <cell r="K58">
            <v>22</v>
          </cell>
          <cell r="L58">
            <v>13</v>
          </cell>
        </row>
        <row r="59">
          <cell r="A59" t="str">
            <v>Cálculo Dif. E Integral  T-01 ( Elétrica)</v>
          </cell>
          <cell r="E59">
            <v>4</v>
          </cell>
          <cell r="F59">
            <v>60</v>
          </cell>
          <cell r="I59">
            <v>60</v>
          </cell>
          <cell r="J59">
            <v>44</v>
          </cell>
          <cell r="K59">
            <v>13</v>
          </cell>
          <cell r="L59">
            <v>3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176</v>
          </cell>
          <cell r="J62">
            <v>96</v>
          </cell>
          <cell r="K62">
            <v>57</v>
          </cell>
          <cell r="L62">
            <v>23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JOSIEUDO PEREIRA GAIÃO</v>
          </cell>
        </row>
        <row r="80">
          <cell r="A80" t="str">
            <v>PROJETO DE MONITORIA - DME - 2004</v>
          </cell>
        </row>
        <row r="82">
          <cell r="A82" t="str">
            <v>Monitoria</v>
          </cell>
          <cell r="G82">
            <v>38139</v>
          </cell>
          <cell r="H82">
            <v>38323</v>
          </cell>
        </row>
        <row r="85">
          <cell r="A85" t="str">
            <v>JACQUELINE FELIX DE BRITO</v>
          </cell>
        </row>
        <row r="87">
          <cell r="A87" t="str">
            <v>ABORDANDO TÓPICOS DE EQUAÇÕES DIFERENCIAIS COM O USO DO MAPLE</v>
          </cell>
        </row>
        <row r="89">
          <cell r="A89" t="str">
            <v>Instituto do Milênio em Matemática </v>
          </cell>
          <cell r="G89">
            <v>38047</v>
          </cell>
          <cell r="H89">
            <v>38472</v>
          </cell>
        </row>
        <row r="92">
          <cell r="A92" t="str">
            <v>ERICA PATRICIA DOS SANTOS BRASIL</v>
          </cell>
        </row>
        <row r="94">
          <cell r="A94" t="str">
            <v>CONTEXTUALIZANDO A MATEMATICA</v>
          </cell>
        </row>
        <row r="96">
          <cell r="A96" t="str">
            <v>PROLICEM</v>
          </cell>
          <cell r="G96">
            <v>38147</v>
          </cell>
        </row>
        <row r="104">
          <cell r="L104">
            <v>135</v>
          </cell>
        </row>
        <row r="136">
          <cell r="L136">
            <v>0</v>
          </cell>
        </row>
        <row r="158">
          <cell r="L158">
            <v>0</v>
          </cell>
        </row>
        <row r="164">
          <cell r="A164" t="str">
            <v>CONTEXTUALIZANDO A MATEMATICA</v>
          </cell>
          <cell r="I164" t="str">
            <v>Permanente</v>
          </cell>
        </row>
        <row r="166">
          <cell r="A166" t="str">
            <v>Ensino</v>
          </cell>
          <cell r="D166" t="str">
            <v>FUNAPE</v>
          </cell>
        </row>
        <row r="183">
          <cell r="L183">
            <v>20</v>
          </cell>
        </row>
        <row r="187">
          <cell r="A187" t="str">
            <v>BRITO, J. F. &amp; OLIVEIRA, A. S. -  Problemas de Valor de Contorno para Equação da Onda Não-Homogênea, CD-R0M do I Congresso de Iniciação Científica da Universidade Federal de Campina Grande, PIBIC/CNPq/UFCG-2004.</v>
          </cell>
        </row>
        <row r="188">
          <cell r="B188" t="str">
            <v>Trabalhos completos publicados em anais de eventos nacionais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Coordenador do programa de desenvolvimento curricular do CCT</v>
          </cell>
          <cell r="H289" t="str">
            <v>Port/DCCT/061/2001</v>
          </cell>
          <cell r="J289">
            <v>36983</v>
          </cell>
        </row>
        <row r="293">
          <cell r="A293" t="str">
            <v>Coordenador do Projeto de Monitoria - DME - 2004</v>
          </cell>
          <cell r="J293">
            <v>38056</v>
          </cell>
          <cell r="K293">
            <v>38337</v>
          </cell>
        </row>
        <row r="307">
          <cell r="L307">
            <v>80</v>
          </cell>
        </row>
        <row r="311">
          <cell r="A311" t="str">
            <v>Graduação em Engenharia Elétrica</v>
          </cell>
          <cell r="H311" t="str">
            <v>Port/DCCT/118/03</v>
          </cell>
          <cell r="J311">
            <v>37883</v>
          </cell>
        </row>
        <row r="312">
          <cell r="B312" t="str">
            <v>Participação em conselhos superiores como membro titular, exceto membro nato</v>
          </cell>
        </row>
        <row r="315">
          <cell r="A315" t="str">
            <v>Graduação em Matemática</v>
          </cell>
          <cell r="H315" t="str">
            <v>Port/DCCT/114/03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29">
          <cell r="L329">
            <v>26</v>
          </cell>
        </row>
        <row r="333">
          <cell r="A333" t="str">
            <v>APLICAÇÃO DA XVII OLIMPIADA CAMPINENSE DE MATEMATICA</v>
          </cell>
          <cell r="J333">
            <v>38129</v>
          </cell>
          <cell r="K333">
            <v>38129</v>
          </cell>
        </row>
        <row r="334">
          <cell r="A334" t="str">
            <v>PROCESSOS DE EQUIVALÊNCIA DE DISCIPLINAS</v>
          </cell>
          <cell r="J334">
            <v>38117</v>
          </cell>
          <cell r="K334">
            <v>38324</v>
          </cell>
        </row>
        <row r="340">
          <cell r="L340">
            <v>12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360</v>
          </cell>
          <cell r="G345">
            <v>135</v>
          </cell>
          <cell r="H345">
            <v>0</v>
          </cell>
          <cell r="I345">
            <v>0</v>
          </cell>
          <cell r="J345">
            <v>20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80</v>
          </cell>
          <cell r="C348">
            <v>26</v>
          </cell>
          <cell r="D348">
            <v>12</v>
          </cell>
          <cell r="E348">
            <v>813</v>
          </cell>
        </row>
      </sheetData>
      <sheetData sheetId="1">
        <row r="5">
          <cell r="L5">
            <v>1280</v>
          </cell>
        </row>
        <row r="6">
          <cell r="L6">
            <v>800</v>
          </cell>
        </row>
        <row r="8">
          <cell r="L8">
            <v>740</v>
          </cell>
        </row>
        <row r="13">
          <cell r="C13" t="str">
            <v>Alexsandro Bezerra Cavalcanti</v>
          </cell>
          <cell r="J13" t="str">
            <v>23278281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37371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Probabilidade e Estatística  T- 02</v>
          </cell>
          <cell r="E57">
            <v>6</v>
          </cell>
          <cell r="F57">
            <v>90</v>
          </cell>
          <cell r="I57">
            <v>37</v>
          </cell>
          <cell r="J57">
            <v>10</v>
          </cell>
          <cell r="K57">
            <v>21</v>
          </cell>
          <cell r="L57">
            <v>6</v>
          </cell>
        </row>
        <row r="58">
          <cell r="A58" t="str">
            <v>Tópicos Esp. De Estatística T-01</v>
          </cell>
          <cell r="E58">
            <v>4</v>
          </cell>
          <cell r="F58">
            <v>60</v>
          </cell>
          <cell r="I58">
            <v>8</v>
          </cell>
          <cell r="J58">
            <v>3</v>
          </cell>
          <cell r="K58">
            <v>3</v>
          </cell>
          <cell r="L58">
            <v>2</v>
          </cell>
        </row>
        <row r="62">
          <cell r="E62">
            <v>10</v>
          </cell>
          <cell r="F62">
            <v>150</v>
          </cell>
          <cell r="G62">
            <v>300</v>
          </cell>
          <cell r="I62">
            <v>45</v>
          </cell>
          <cell r="J62">
            <v>13</v>
          </cell>
          <cell r="K62">
            <v>24</v>
          </cell>
          <cell r="L62">
            <v>8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Natanailza Martins Alves</v>
          </cell>
        </row>
        <row r="80">
          <cell r="A80" t="str">
            <v>Estatística: Aplicações à Econometria</v>
          </cell>
        </row>
        <row r="82">
          <cell r="A82" t="str">
            <v>Instituto do Milênio em Matemática </v>
          </cell>
          <cell r="G82">
            <v>38047</v>
          </cell>
          <cell r="H82">
            <v>38322</v>
          </cell>
        </row>
        <row r="104">
          <cell r="L104">
            <v>100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187">
          <cell r="A187" t="str">
            <v>ALVES, N. M.; SILVA, A. J. &amp; CAVALCANTI, A. B. - Estatística: aplicações à Econometria, CD-R0M do I Congresso de Iniciação Científica da Universidade Federal de Campina Grande, PIBIC/CNPq/UFCG-2004.</v>
          </cell>
        </row>
        <row r="188">
          <cell r="B188" t="str">
            <v>Trabalhos completos publicados em anais de eventos nacionais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Comissão de Docência</v>
          </cell>
          <cell r="H289" t="str">
            <v>Port/DME/09/03</v>
          </cell>
          <cell r="J289">
            <v>37883</v>
          </cell>
          <cell r="K289">
            <v>38411</v>
          </cell>
        </row>
        <row r="307">
          <cell r="L307">
            <v>40</v>
          </cell>
        </row>
        <row r="311">
          <cell r="A311" t="str">
            <v>Graduação em Engenharia  Agrícola</v>
          </cell>
          <cell r="H311" t="str">
            <v>Port/DCCT/0116/03</v>
          </cell>
          <cell r="J311">
            <v>37883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Economia</v>
          </cell>
          <cell r="H315" t="str">
            <v>Port/DCCT/125/03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29">
          <cell r="L329">
            <v>30</v>
          </cell>
        </row>
        <row r="333">
          <cell r="A333" t="str">
            <v>Estudo de preparação para o Doutorado</v>
          </cell>
          <cell r="J333">
            <v>38139</v>
          </cell>
        </row>
        <row r="334">
          <cell r="A334" t="str">
            <v>Trabalho apresentado na II semana do estatístico</v>
          </cell>
          <cell r="J334">
            <v>38134</v>
          </cell>
          <cell r="K334">
            <v>38134</v>
          </cell>
        </row>
        <row r="335">
          <cell r="A335" t="str">
            <v>Relatório de processos de dispensa de disciplinas</v>
          </cell>
          <cell r="J335">
            <v>38117</v>
          </cell>
          <cell r="K335">
            <v>38324</v>
          </cell>
        </row>
        <row r="340">
          <cell r="L340">
            <v>120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150</v>
          </cell>
          <cell r="E345">
            <v>0</v>
          </cell>
          <cell r="F345">
            <v>300</v>
          </cell>
          <cell r="G345">
            <v>100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40</v>
          </cell>
          <cell r="C348">
            <v>30</v>
          </cell>
          <cell r="D348">
            <v>120</v>
          </cell>
          <cell r="E348">
            <v>740</v>
          </cell>
        </row>
      </sheetData>
      <sheetData sheetId="2">
        <row r="5">
          <cell r="L5">
            <v>1120</v>
          </cell>
        </row>
        <row r="6">
          <cell r="L6">
            <v>520</v>
          </cell>
        </row>
        <row r="8">
          <cell r="L8">
            <v>644</v>
          </cell>
        </row>
        <row r="13">
          <cell r="C13" t="str">
            <v>Amanda dos Santos Gomes</v>
          </cell>
          <cell r="J13" t="str">
            <v>2414289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38209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Inferencia Estatística T- 01</v>
          </cell>
          <cell r="E57">
            <v>4</v>
          </cell>
          <cell r="F57">
            <v>60</v>
          </cell>
          <cell r="I57">
            <v>24</v>
          </cell>
          <cell r="J57">
            <v>12</v>
          </cell>
          <cell r="K57">
            <v>10</v>
          </cell>
          <cell r="L57">
            <v>2</v>
          </cell>
        </row>
        <row r="58">
          <cell r="A58" t="str">
            <v>Probabilidade e Estatística T- 03</v>
          </cell>
          <cell r="E58">
            <v>6</v>
          </cell>
          <cell r="F58">
            <v>90</v>
          </cell>
          <cell r="I58">
            <v>53</v>
          </cell>
          <cell r="J58">
            <v>23</v>
          </cell>
          <cell r="K58">
            <v>26</v>
          </cell>
          <cell r="L58">
            <v>4</v>
          </cell>
        </row>
        <row r="59">
          <cell r="A59" t="str">
            <v>Probabilidade e Estatística T- 02 (Computação)</v>
          </cell>
          <cell r="E59">
            <v>4</v>
          </cell>
          <cell r="F59">
            <v>60</v>
          </cell>
          <cell r="I59">
            <v>42</v>
          </cell>
          <cell r="J59">
            <v>17</v>
          </cell>
          <cell r="K59">
            <v>12</v>
          </cell>
          <cell r="L59">
            <v>13</v>
          </cell>
        </row>
        <row r="62">
          <cell r="E62">
            <v>14</v>
          </cell>
          <cell r="F62">
            <v>210</v>
          </cell>
          <cell r="G62">
            <v>420</v>
          </cell>
          <cell r="I62">
            <v>119</v>
          </cell>
          <cell r="J62">
            <v>52</v>
          </cell>
          <cell r="K62">
            <v>48</v>
          </cell>
          <cell r="L62">
            <v>19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34">
          <cell r="A234" t="str">
            <v>Comissão revisora dos trabalhos de iniciação científica do DME - UFCG</v>
          </cell>
          <cell r="J234">
            <v>38294</v>
          </cell>
          <cell r="K234">
            <v>38296</v>
          </cell>
        </row>
        <row r="237">
          <cell r="A237" t="str">
            <v>Comissão avaliadora dos pôsteres do encontro de iniciação científica da UFCG</v>
          </cell>
          <cell r="J237">
            <v>38315</v>
          </cell>
          <cell r="K237">
            <v>38316</v>
          </cell>
        </row>
        <row r="254">
          <cell r="L254">
            <v>14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210</v>
          </cell>
          <cell r="E345">
            <v>0</v>
          </cell>
          <cell r="F345">
            <v>420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14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644</v>
          </cell>
        </row>
      </sheetData>
      <sheetData sheetId="3">
        <row r="5">
          <cell r="L5">
            <v>1280</v>
          </cell>
        </row>
        <row r="6">
          <cell r="L6">
            <v>800</v>
          </cell>
        </row>
        <row r="8">
          <cell r="L8">
            <v>830</v>
          </cell>
        </row>
        <row r="13">
          <cell r="C13" t="str">
            <v>Amauri Araújo Cruz</v>
          </cell>
          <cell r="J13" t="str">
            <v>0333086</v>
          </cell>
          <cell r="L13" t="str">
            <v>Ativa</v>
          </cell>
        </row>
        <row r="15">
          <cell r="A15" t="str">
            <v>Especialista</v>
          </cell>
          <cell r="B15" t="str">
            <v>Adjunto</v>
          </cell>
          <cell r="C15" t="str">
            <v>IV</v>
          </cell>
          <cell r="D15">
            <v>29082</v>
          </cell>
          <cell r="E15" t="str">
            <v>Contrato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 I  T- 01</v>
          </cell>
          <cell r="E57">
            <v>4</v>
          </cell>
          <cell r="F57">
            <v>60</v>
          </cell>
          <cell r="I57">
            <v>60</v>
          </cell>
          <cell r="J57">
            <v>33</v>
          </cell>
          <cell r="K57">
            <v>11</v>
          </cell>
          <cell r="L57">
            <v>16</v>
          </cell>
        </row>
        <row r="58">
          <cell r="A58" t="str">
            <v>Álgebra Linear  I  T- 04</v>
          </cell>
          <cell r="E58">
            <v>4</v>
          </cell>
          <cell r="F58">
            <v>60</v>
          </cell>
          <cell r="I58">
            <v>49</v>
          </cell>
          <cell r="J58">
            <v>24</v>
          </cell>
          <cell r="K58">
            <v>18</v>
          </cell>
          <cell r="L58">
            <v>7</v>
          </cell>
        </row>
        <row r="59">
          <cell r="A59" t="str">
            <v>Tópicos de Matemática Elementar  T- 02</v>
          </cell>
          <cell r="E59">
            <v>6</v>
          </cell>
          <cell r="F59">
            <v>90</v>
          </cell>
          <cell r="I59">
            <v>16</v>
          </cell>
          <cell r="J59">
            <v>10</v>
          </cell>
          <cell r="K59">
            <v>4</v>
          </cell>
          <cell r="L59">
            <v>2</v>
          </cell>
        </row>
        <row r="62">
          <cell r="E62">
            <v>14</v>
          </cell>
          <cell r="F62">
            <v>210</v>
          </cell>
          <cell r="G62">
            <v>420</v>
          </cell>
          <cell r="I62">
            <v>125</v>
          </cell>
          <cell r="J62">
            <v>67</v>
          </cell>
          <cell r="K62">
            <v>33</v>
          </cell>
          <cell r="L62">
            <v>25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Carlos Eduardo de Oliveira</v>
          </cell>
        </row>
        <row r="80">
          <cell r="A80" t="str">
            <v>Minicurso de Laboratório para professores do Ensino Médio</v>
          </cell>
        </row>
        <row r="82">
          <cell r="A82" t="str">
            <v>Extensão-PROBEX</v>
          </cell>
          <cell r="G82">
            <v>38047</v>
          </cell>
          <cell r="H82">
            <v>38351</v>
          </cell>
        </row>
        <row r="85">
          <cell r="A85" t="str">
            <v>Adréa dos Santos Araújo</v>
          </cell>
        </row>
        <row r="87">
          <cell r="A87" t="str">
            <v>Minicurso de Laboratório para professores do Ensino Médio</v>
          </cell>
        </row>
        <row r="89">
          <cell r="A89" t="str">
            <v>Extensão-PROBEX</v>
          </cell>
          <cell r="G89">
            <v>38047</v>
          </cell>
          <cell r="H89">
            <v>38351</v>
          </cell>
        </row>
        <row r="104">
          <cell r="L104">
            <v>40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34">
          <cell r="A234" t="str">
            <v>Coordenador da disciplina Álgebra Linear I</v>
          </cell>
          <cell r="J234">
            <v>38117</v>
          </cell>
          <cell r="K234">
            <v>38324</v>
          </cell>
        </row>
        <row r="254">
          <cell r="L254">
            <v>30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33">
          <cell r="A333" t="str">
            <v>Revisor das provas de Matemática do Vestibular 2005 da UFCG</v>
          </cell>
          <cell r="J333">
            <v>38117</v>
          </cell>
          <cell r="K333">
            <v>38313</v>
          </cell>
        </row>
        <row r="334">
          <cell r="A334" t="str">
            <v>Elaboração das provas de Matemática do Vestibular de Ciências Contábeis da UFCG (Sousa)</v>
          </cell>
          <cell r="J334">
            <v>38169</v>
          </cell>
          <cell r="K334">
            <v>38199</v>
          </cell>
        </row>
        <row r="335">
          <cell r="A335" t="str">
            <v>Correção das provas de Matemática do Vestibular 2005 da UFCG</v>
          </cell>
          <cell r="J335">
            <v>38314</v>
          </cell>
          <cell r="K335">
            <v>38328</v>
          </cell>
        </row>
        <row r="340">
          <cell r="L340">
            <v>130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210</v>
          </cell>
          <cell r="E345">
            <v>0</v>
          </cell>
          <cell r="F345">
            <v>420</v>
          </cell>
          <cell r="G345">
            <v>40</v>
          </cell>
          <cell r="H345">
            <v>0</v>
          </cell>
          <cell r="I345">
            <v>0</v>
          </cell>
          <cell r="J345">
            <v>0</v>
          </cell>
          <cell r="K345">
            <v>30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130</v>
          </cell>
          <cell r="E348">
            <v>830</v>
          </cell>
        </row>
      </sheetData>
      <sheetData sheetId="4">
        <row r="5">
          <cell r="L5">
            <v>1280</v>
          </cell>
        </row>
        <row r="6">
          <cell r="L6">
            <v>800</v>
          </cell>
        </row>
        <row r="8">
          <cell r="L8">
            <v>1068</v>
          </cell>
        </row>
        <row r="13">
          <cell r="C13" t="str">
            <v>Antônio José da Silva</v>
          </cell>
          <cell r="J13" t="str">
            <v>3365201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>
            <v>31168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Probabilidade e Estatística T- 01 (Elétrica)</v>
          </cell>
          <cell r="E57">
            <v>4</v>
          </cell>
          <cell r="F57">
            <v>60</v>
          </cell>
          <cell r="I57">
            <v>60</v>
          </cell>
          <cell r="J57">
            <v>37</v>
          </cell>
          <cell r="K57">
            <v>18</v>
          </cell>
          <cell r="L57">
            <v>5</v>
          </cell>
        </row>
        <row r="58">
          <cell r="A58" t="str">
            <v>Cálculo Diferencial e Integral II</v>
          </cell>
          <cell r="E58">
            <v>4</v>
          </cell>
          <cell r="F58">
            <v>60</v>
          </cell>
          <cell r="I58">
            <v>49</v>
          </cell>
          <cell r="J58">
            <v>40</v>
          </cell>
          <cell r="K58">
            <v>7</v>
          </cell>
          <cell r="L58">
            <v>2</v>
          </cell>
        </row>
        <row r="62">
          <cell r="E62">
            <v>8</v>
          </cell>
          <cell r="F62">
            <v>120</v>
          </cell>
          <cell r="G62">
            <v>240</v>
          </cell>
          <cell r="I62">
            <v>109</v>
          </cell>
          <cell r="J62">
            <v>77</v>
          </cell>
          <cell r="K62">
            <v>25</v>
          </cell>
          <cell r="L62">
            <v>7</v>
          </cell>
          <cell r="O62">
            <v>2</v>
          </cell>
        </row>
        <row r="69">
          <cell r="A69" t="str">
            <v>Probabilidade T- 01</v>
          </cell>
          <cell r="E69">
            <v>4</v>
          </cell>
          <cell r="F69">
            <v>60</v>
          </cell>
          <cell r="I69">
            <v>2</v>
          </cell>
          <cell r="J69">
            <v>2</v>
          </cell>
          <cell r="K69">
            <v>0</v>
          </cell>
          <cell r="L69">
            <v>0</v>
          </cell>
        </row>
        <row r="74">
          <cell r="E74">
            <v>4</v>
          </cell>
          <cell r="F74">
            <v>60</v>
          </cell>
          <cell r="G74">
            <v>120</v>
          </cell>
          <cell r="I74">
            <v>2</v>
          </cell>
          <cell r="J74">
            <v>2</v>
          </cell>
          <cell r="K74">
            <v>0</v>
          </cell>
          <cell r="L74">
            <v>0</v>
          </cell>
          <cell r="O74">
            <v>1</v>
          </cell>
        </row>
        <row r="78">
          <cell r="A78" t="str">
            <v>Lysandro Coêlho Sales</v>
          </cell>
        </row>
        <row r="80">
          <cell r="A80" t="str">
            <v>Álgebra Linear com Aplicações a Estatística</v>
          </cell>
        </row>
        <row r="82">
          <cell r="A82" t="str">
            <v>Instituto do Milênio em Matemática </v>
          </cell>
          <cell r="G82">
            <v>37956</v>
          </cell>
          <cell r="H82">
            <v>38138</v>
          </cell>
        </row>
        <row r="85">
          <cell r="A85" t="str">
            <v>Natanailza Martins Alves</v>
          </cell>
        </row>
        <row r="87">
          <cell r="A87" t="str">
            <v>Estatística Aplicada a Econometria</v>
          </cell>
        </row>
        <row r="89">
          <cell r="A89" t="str">
            <v>Instituto do Milênio em Matemática </v>
          </cell>
          <cell r="G89">
            <v>38047</v>
          </cell>
          <cell r="H89">
            <v>38443</v>
          </cell>
        </row>
        <row r="104">
          <cell r="L104">
            <v>60</v>
          </cell>
        </row>
        <row r="110">
          <cell r="A110" t="str">
            <v>José Iraponil da Costa Lima</v>
          </cell>
        </row>
        <row r="112">
          <cell r="A112" t="str">
            <v>A definir</v>
          </cell>
          <cell r="J112" t="str">
            <v>CAPES</v>
          </cell>
        </row>
        <row r="114">
          <cell r="G114">
            <v>37712</v>
          </cell>
          <cell r="H114">
            <v>38500</v>
          </cell>
        </row>
        <row r="117">
          <cell r="A117" t="str">
            <v>Lya Raquel Oliveira de Sousa</v>
          </cell>
        </row>
        <row r="119">
          <cell r="A119" t="str">
            <v>A definir</v>
          </cell>
          <cell r="J119" t="str">
            <v>CAPES</v>
          </cell>
        </row>
        <row r="121">
          <cell r="G121">
            <v>38047</v>
          </cell>
          <cell r="H121">
            <v>38776</v>
          </cell>
        </row>
        <row r="136">
          <cell r="L136">
            <v>40</v>
          </cell>
        </row>
        <row r="140">
          <cell r="A140" t="str">
            <v>Modelos de Covariância com Erros nas Variáveis: Uma abordagem Bayesiana</v>
          </cell>
        </row>
        <row r="142">
          <cell r="H142" t="str">
            <v>Coordenador</v>
          </cell>
          <cell r="J142" t="str">
            <v>01/2003</v>
          </cell>
          <cell r="K142" t="str">
            <v>12/2005</v>
          </cell>
        </row>
        <row r="158">
          <cell r="L158">
            <v>20</v>
          </cell>
        </row>
        <row r="183">
          <cell r="L183">
            <v>0</v>
          </cell>
        </row>
        <row r="187">
          <cell r="A187" t="str">
            <v>Alves, Natanailza M. ;Cavalcanti, Alexsandro B. e da Silva, Antonio J. Estatística: Aplicações a Econometria. CD-R0M do I Congresso de Iniciação Científica da Universidade Federal de Campina Grande, PIBIC/CNPq/UFCG-2004.</v>
          </cell>
        </row>
        <row r="188">
          <cell r="B188" t="str">
            <v>Resumo publicado em anais de eventos nacionais</v>
          </cell>
        </row>
        <row r="240">
          <cell r="A240" t="str">
            <v>Comissão do DME - Comissão de Avaliação Docente - Alexsandro Bezerra Cavalcanti</v>
          </cell>
          <cell r="J240">
            <v>37414</v>
          </cell>
          <cell r="K240">
            <v>38509</v>
          </cell>
        </row>
        <row r="243">
          <cell r="A243" t="str">
            <v>Comissão do DME - Comissão de Avaliação Docente - Gilberto da Silva Matos</v>
          </cell>
          <cell r="J243">
            <v>37414</v>
          </cell>
          <cell r="K243">
            <v>38509</v>
          </cell>
        </row>
        <row r="246">
          <cell r="A246" t="str">
            <v>Comissão do DME - Comissão de Avaliação Docente - Sérgio Mota Alves</v>
          </cell>
          <cell r="J246">
            <v>37414</v>
          </cell>
          <cell r="K246">
            <v>38509</v>
          </cell>
        </row>
        <row r="249">
          <cell r="A249" t="str">
            <v>Comissão do DME - Comissão de Avaliação Docente - Joseílson Raimundo de Lima</v>
          </cell>
          <cell r="J249">
            <v>37474</v>
          </cell>
          <cell r="K249">
            <v>38569</v>
          </cell>
        </row>
        <row r="254">
          <cell r="L254">
            <v>0</v>
          </cell>
        </row>
        <row r="258">
          <cell r="A258" t="str">
            <v>Concurso Público</v>
          </cell>
          <cell r="K258">
            <v>38117</v>
          </cell>
        </row>
        <row r="259">
          <cell r="B259" t="str">
            <v>Banca examinadora de concurso público para professor do ensino superior</v>
          </cell>
        </row>
        <row r="278">
          <cell r="L278">
            <v>4</v>
          </cell>
        </row>
        <row r="282">
          <cell r="A282" t="str">
            <v>Chefe do Departamento de Matemática e Estatística</v>
          </cell>
          <cell r="H282" t="str">
            <v>Port. R/SRH/181/2003</v>
          </cell>
          <cell r="J282">
            <v>37681</v>
          </cell>
          <cell r="K282">
            <v>38411</v>
          </cell>
        </row>
        <row r="285">
          <cell r="L285">
            <v>300</v>
          </cell>
        </row>
        <row r="289">
          <cell r="A289" t="str">
            <v>Membro da Comissão para Desmembramento do CCT</v>
          </cell>
          <cell r="H289" t="str">
            <v>Port. DCCT/N° 058/04</v>
          </cell>
          <cell r="J289">
            <v>38320</v>
          </cell>
          <cell r="K289">
            <v>38411</v>
          </cell>
        </row>
        <row r="307">
          <cell r="L307">
            <v>4</v>
          </cell>
        </row>
        <row r="311">
          <cell r="A311" t="str">
            <v>Pós-Graduação em Matemática</v>
          </cell>
          <cell r="H311" t="str">
            <v>Port./DCCT/227/02</v>
          </cell>
          <cell r="J311">
            <v>37974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Membro da Câmara Superior de Ensino da UFCG</v>
          </cell>
        </row>
        <row r="316">
          <cell r="B316" t="str">
            <v>Participação em conselhos superiores como suplente</v>
          </cell>
        </row>
        <row r="329">
          <cell r="L329">
            <v>16</v>
          </cell>
        </row>
        <row r="333">
          <cell r="A333" t="str">
            <v>Fiscal de Provas da OCM Profº José Vieira Alves </v>
          </cell>
          <cell r="J333">
            <v>38129</v>
          </cell>
          <cell r="K333">
            <v>38129</v>
          </cell>
        </row>
        <row r="334">
          <cell r="A334" t="str">
            <v>Consultor AD-HOC do INEP para Avaliação das Condições de Ensino</v>
          </cell>
          <cell r="J334">
            <v>38207</v>
          </cell>
          <cell r="K334">
            <v>39678</v>
          </cell>
        </row>
        <row r="335">
          <cell r="A335" t="str">
            <v>Consultor AD-HOC do INEP para Avaliação das Condições de Ensino</v>
          </cell>
          <cell r="J335">
            <v>38273</v>
          </cell>
          <cell r="K335">
            <v>38279</v>
          </cell>
        </row>
        <row r="340">
          <cell r="L340">
            <v>84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120</v>
          </cell>
          <cell r="E345">
            <v>60</v>
          </cell>
          <cell r="F345">
            <v>360</v>
          </cell>
          <cell r="G345">
            <v>60</v>
          </cell>
          <cell r="H345">
            <v>40</v>
          </cell>
          <cell r="I345">
            <v>20</v>
          </cell>
          <cell r="J345">
            <v>0</v>
          </cell>
          <cell r="K345">
            <v>0</v>
          </cell>
          <cell r="L345">
            <v>4</v>
          </cell>
        </row>
        <row r="348">
          <cell r="A348">
            <v>300</v>
          </cell>
          <cell r="B348">
            <v>4</v>
          </cell>
          <cell r="C348">
            <v>16</v>
          </cell>
          <cell r="D348">
            <v>84</v>
          </cell>
          <cell r="E348">
            <v>1068</v>
          </cell>
        </row>
      </sheetData>
      <sheetData sheetId="5">
        <row r="5">
          <cell r="L5">
            <v>1120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Antônio Luiz de Melo</v>
          </cell>
          <cell r="J13" t="str">
            <v>3384045</v>
          </cell>
          <cell r="L13" t="str">
            <v>Afastado</v>
          </cell>
        </row>
        <row r="15">
          <cell r="A15" t="str">
            <v>Doutor</v>
          </cell>
          <cell r="B15" t="str">
            <v>Adjunto</v>
          </cell>
          <cell r="C15" t="str">
            <v>III</v>
          </cell>
          <cell r="D15">
            <v>33960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26">
          <cell r="A26" t="str">
            <v>Licença sem vencimentos</v>
          </cell>
        </row>
        <row r="32">
          <cell r="L32">
            <v>1120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1120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1120</v>
          </cell>
        </row>
      </sheetData>
      <sheetData sheetId="6">
        <row r="5">
          <cell r="L5">
            <v>1120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Antônio Pereira Brandão Júnior</v>
          </cell>
          <cell r="J13" t="str">
            <v>22242641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III</v>
          </cell>
          <cell r="D15">
            <v>36004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19">
          <cell r="A19" t="str">
            <v>UNICAMP - Universidade Estadual de Campinas</v>
          </cell>
          <cell r="I19">
            <v>37681</v>
          </cell>
          <cell r="J19">
            <v>38776</v>
          </cell>
          <cell r="K19" t="str">
            <v>R/SRH/N.253</v>
          </cell>
        </row>
        <row r="21">
          <cell r="A21" t="str">
            <v>Doutorado em Matemática</v>
          </cell>
          <cell r="L21">
            <v>1120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1120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1120</v>
          </cell>
        </row>
      </sheetData>
      <sheetData sheetId="7">
        <row r="5">
          <cell r="L5">
            <v>1280</v>
          </cell>
        </row>
        <row r="6">
          <cell r="L6">
            <v>800</v>
          </cell>
        </row>
        <row r="8">
          <cell r="L8">
            <v>1060</v>
          </cell>
        </row>
        <row r="13">
          <cell r="C13" t="str">
            <v>Aparecido Jesuino de Souza</v>
          </cell>
          <cell r="J13" t="str">
            <v>335045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30011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Equacöes Dif. Ordinárias T- 01</v>
          </cell>
          <cell r="E57">
            <v>4</v>
          </cell>
          <cell r="F57">
            <v>60</v>
          </cell>
          <cell r="I57">
            <v>7</v>
          </cell>
          <cell r="J57">
            <v>4</v>
          </cell>
          <cell r="K57">
            <v>2</v>
          </cell>
          <cell r="L57">
            <v>1</v>
          </cell>
        </row>
        <row r="62">
          <cell r="E62">
            <v>4</v>
          </cell>
          <cell r="F62">
            <v>60</v>
          </cell>
          <cell r="G62">
            <v>60</v>
          </cell>
          <cell r="I62">
            <v>7</v>
          </cell>
          <cell r="J62">
            <v>4</v>
          </cell>
          <cell r="K62">
            <v>2</v>
          </cell>
          <cell r="L62">
            <v>1</v>
          </cell>
          <cell r="O62">
            <v>1</v>
          </cell>
        </row>
        <row r="69">
          <cell r="A69" t="str">
            <v>Equacöes Dif. Ordinárias</v>
          </cell>
          <cell r="E69">
            <v>4</v>
          </cell>
          <cell r="F69">
            <v>60</v>
          </cell>
          <cell r="I69">
            <v>6</v>
          </cell>
          <cell r="J69">
            <v>6</v>
          </cell>
          <cell r="K69">
            <v>0</v>
          </cell>
          <cell r="L69">
            <v>0</v>
          </cell>
        </row>
        <row r="74">
          <cell r="E74">
            <v>4</v>
          </cell>
          <cell r="F74">
            <v>60</v>
          </cell>
          <cell r="G74">
            <v>60</v>
          </cell>
          <cell r="I74">
            <v>6</v>
          </cell>
          <cell r="J74">
            <v>6</v>
          </cell>
          <cell r="K74">
            <v>0</v>
          </cell>
          <cell r="L74">
            <v>0</v>
          </cell>
          <cell r="O74">
            <v>1</v>
          </cell>
        </row>
        <row r="78">
          <cell r="A78" t="str">
            <v>Gustavo Santos Silva</v>
          </cell>
        </row>
        <row r="80">
          <cell r="A80" t="str">
            <v>Comparação entre os modelos de Corey e de Stone para fluxos trifasicos em meios porosos</v>
          </cell>
        </row>
        <row r="82">
          <cell r="A82" t="str">
            <v>Programa de Recursos Humanos da ANP-PRH25</v>
          </cell>
          <cell r="G82">
            <v>37865</v>
          </cell>
          <cell r="H82">
            <v>38352</v>
          </cell>
        </row>
        <row r="85">
          <cell r="A85" t="str">
            <v>Enivaldo Santos Barbosa</v>
          </cell>
        </row>
        <row r="87">
          <cell r="A87" t="str">
            <v>Injeção de Água com Taxas Alternadas em Reservatórios Petrolíferos (monografia aprovada em 16/12/04).</v>
          </cell>
        </row>
        <row r="89">
          <cell r="A89" t="str">
            <v>Programa de Recursos Humanos da ANP-PRH25</v>
          </cell>
          <cell r="G89">
            <v>37500</v>
          </cell>
          <cell r="H89">
            <v>38337</v>
          </cell>
        </row>
        <row r="92">
          <cell r="A92" t="str">
            <v>Patrício Luiz de Andrade</v>
          </cell>
        </row>
        <row r="94">
          <cell r="A94" t="str">
            <v>Escoamentos em reservatórios petrolíferos com injeção de ar</v>
          </cell>
        </row>
        <row r="96">
          <cell r="A96" t="str">
            <v>Programa de Recursos Humanos da ANP-PRH25</v>
          </cell>
          <cell r="G96">
            <v>37408</v>
          </cell>
          <cell r="H96">
            <v>38411</v>
          </cell>
        </row>
        <row r="104">
          <cell r="L104">
            <v>170</v>
          </cell>
        </row>
        <row r="110">
          <cell r="A110" t="str">
            <v>Juliana Aragão de Araújo</v>
          </cell>
        </row>
        <row r="112">
          <cell r="A112" t="str">
            <v>Escoamentos bifásicos em meios porosos com histerese nas duas fases</v>
          </cell>
          <cell r="J112" t="str">
            <v>ANP</v>
          </cell>
        </row>
        <row r="114">
          <cell r="G114">
            <v>37625</v>
          </cell>
          <cell r="H114">
            <v>38472</v>
          </cell>
        </row>
        <row r="136">
          <cell r="L136">
            <v>60</v>
          </cell>
        </row>
        <row r="140">
          <cell r="A140" t="str">
            <v>Escoamentos Multifasicos em Meios Porosos(Bolsa Pesquisa 2B CNPq, Proc. 523258/95-0)</v>
          </cell>
          <cell r="I140" t="str">
            <v>CNPq</v>
          </cell>
        </row>
        <row r="142">
          <cell r="H142" t="str">
            <v>Coordenador</v>
          </cell>
          <cell r="J142">
            <v>37469</v>
          </cell>
          <cell r="K142">
            <v>38411</v>
          </cell>
        </row>
        <row r="150">
          <cell r="A150" t="str">
            <v>Recuperaçao de Petróleo por Inj. de Vapor e Óleo Solvente (FINEP/CTPETRO 21.01.0248.00)</v>
          </cell>
          <cell r="I150" t="str">
            <v>FINEP</v>
          </cell>
        </row>
        <row r="152">
          <cell r="H152" t="str">
            <v>Participante</v>
          </cell>
          <cell r="J152">
            <v>36901</v>
          </cell>
          <cell r="K152">
            <v>38138</v>
          </cell>
        </row>
        <row r="155">
          <cell r="A155" t="str">
            <v>Programa Interdepartamental de Tecnologia em Petróleo e Gás - PRH(25)</v>
          </cell>
          <cell r="I155" t="str">
            <v>ANP</v>
          </cell>
        </row>
        <row r="157">
          <cell r="H157" t="str">
            <v>Participante</v>
          </cell>
          <cell r="J157">
            <v>37288</v>
          </cell>
        </row>
        <row r="158">
          <cell r="L158">
            <v>320</v>
          </cell>
        </row>
        <row r="183">
          <cell r="L183">
            <v>0</v>
          </cell>
        </row>
        <row r="187">
          <cell r="A187" t="str">
            <v>DORONIN, G. G., LAR'KIN, N. A., SOUZA, A. J., Existence and stability of global regular solutions for a dusty gas model, Mathematical Methods in the Applied Sciences, Alemanha, v.27, n.4, p.441 - 456, 2004.</v>
          </cell>
        </row>
        <row r="188">
          <cell r="B188" t="str">
            <v>Artigo técnico ou científico publicado em periódico indexado internacionalmente</v>
          </cell>
        </row>
        <row r="191">
          <cell r="A191" t="str">
            <v>Souza, A. J., Traveling Waves for Thermal Multiphase Flow in Porous Media, Segundo Congresso Latinoamericano de Matemáticos,  Sessão deMatemática Aplicada e Métodos Numéricos,  Cancun, MX,  20 à 26/06/04, (2004).
</v>
          </cell>
        </row>
        <row r="192">
          <cell r="B192" t="str">
            <v>Resumo publicado em anais de eventos internacionais</v>
          </cell>
        </row>
        <row r="195">
          <cell r="A195" t="str">
            <v>SILVA, G. S., ARAÚJO, J. A. , SOUZA, A. J. - A Equação de Buckley-Leverett em Meios Porosos, CD-R0M do I Congresso de Iniciação Científica  PIBIC/CNPq/UFCG-2004.</v>
          </cell>
        </row>
        <row r="196">
          <cell r="B196" t="str">
            <v>Trabalhos completos publicados em anais de eventos nacionais</v>
          </cell>
        </row>
        <row r="199">
          <cell r="A199" t="str">
            <v>BARBOSA, E. S.,  SOUZA, A. J. - Injeção Alternada de Bancos de Água com Taxas de Injeções Distintas em Reservatórios Petrolíferos, CD-R0M do I Congresso de Iniciação Científica  PIBIC/CNPq/UFCG-2004.</v>
          </cell>
        </row>
        <row r="200">
          <cell r="B200" t="str">
            <v>Trabalhos completos publicados em anais de eventos nacionais</v>
          </cell>
        </row>
        <row r="203">
          <cell r="A203" t="str">
            <v>ANDRADE, P. L. &amp; SOUZA, A. J. - Simulações Numéricas para um Modelo de Escoamento Bifásico Não Isotérmico em Meios Porosos, CD-R0M do I Congresso de Iniciação Científica PIBIC/CNPq/UFCG-2004.</v>
          </cell>
        </row>
        <row r="204">
          <cell r="B204" t="str">
            <v>Trabalhos completos publicados em anais de eventos nacionais</v>
          </cell>
        </row>
        <row r="207">
          <cell r="A207" t="str">
            <v>SILVA, G. S., SOUZA, A. J., Os modelos de Corey e de Stone para as curvas de permeabilidades relativas em fluxos trifásicos,  IV encontro de avaliação anual do programa de recursos humanos da ANP, PRH-25, (2004).</v>
          </cell>
        </row>
        <row r="208">
          <cell r="B208" t="str">
            <v>Resumo publicado em anais de eventos nacionais</v>
          </cell>
        </row>
        <row r="237">
          <cell r="A237" t="str">
            <v>Comissão de Estágio Probatório do DME</v>
          </cell>
          <cell r="J237">
            <v>37444</v>
          </cell>
          <cell r="K237">
            <v>38540</v>
          </cell>
        </row>
        <row r="254">
          <cell r="L254">
            <v>10</v>
          </cell>
        </row>
        <row r="258">
          <cell r="A258" t="str">
            <v>Membro do Comitê Externo CNPq do PIBIC-UEPB</v>
          </cell>
          <cell r="K258">
            <v>38316</v>
          </cell>
        </row>
        <row r="261">
          <cell r="A261" t="str">
            <v>Comissão Examinadora da monografia da aluna Areli Mesquita da SILva</v>
          </cell>
          <cell r="K261">
            <v>38324</v>
          </cell>
        </row>
        <row r="262">
          <cell r="B262" t="str">
            <v>Banca examinadora de TCC</v>
          </cell>
        </row>
        <row r="278">
          <cell r="L278">
            <v>12</v>
          </cell>
        </row>
        <row r="285">
          <cell r="L285">
            <v>0</v>
          </cell>
        </row>
        <row r="289">
          <cell r="A289" t="str">
            <v>Coordenador do LIDME</v>
          </cell>
          <cell r="H289" t="str">
            <v>Portaria DME 03/01</v>
          </cell>
          <cell r="J289">
            <v>36927</v>
          </cell>
        </row>
        <row r="293">
          <cell r="A293" t="str">
            <v>Coordenação Local do Projeto Instituto do Milênio - IM-AGIMB</v>
          </cell>
          <cell r="H293" t="str">
            <v>E-mail do Jacob</v>
          </cell>
          <cell r="J293">
            <v>37263</v>
          </cell>
          <cell r="K293">
            <v>38352</v>
          </cell>
        </row>
        <row r="297">
          <cell r="A297" t="str">
            <v>Coordenação do Projeto PADCT/CNPq - Equações Diferenciais e Aplicações</v>
          </cell>
          <cell r="H297" t="str">
            <v>Of.CNPq</v>
          </cell>
          <cell r="J297">
            <v>38139</v>
          </cell>
          <cell r="K297">
            <v>38858</v>
          </cell>
        </row>
        <row r="301">
          <cell r="A301" t="str">
            <v>Coordenação do Projeto CNPq-IV Ciclo de Conferências do DME</v>
          </cell>
          <cell r="H301" t="str">
            <v>Of. CNPq</v>
          </cell>
          <cell r="J301">
            <v>38231</v>
          </cell>
          <cell r="K301">
            <v>38595</v>
          </cell>
        </row>
        <row r="307">
          <cell r="L307">
            <v>180</v>
          </cell>
        </row>
        <row r="311">
          <cell r="A311" t="str">
            <v>Doutorado em Recursos Naturais</v>
          </cell>
          <cell r="H311" t="str">
            <v>Port/DCCT/178/02-127/03</v>
          </cell>
          <cell r="J311">
            <v>37536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Pós-Graduação em Eng. Mecânica</v>
          </cell>
          <cell r="H315" t="str">
            <v>Port/DCCT/128/03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19">
          <cell r="A319" t="str">
            <v>Pós-Graduação em Matemática</v>
          </cell>
          <cell r="H319" t="str">
            <v>Port/DCCT/No228/02</v>
          </cell>
          <cell r="J319">
            <v>37609</v>
          </cell>
        </row>
        <row r="320">
          <cell r="B320" t="str">
            <v>Participação em Colegiado de Curso como membro titular, exceto membro nato</v>
          </cell>
        </row>
        <row r="329">
          <cell r="L329">
            <v>10</v>
          </cell>
        </row>
        <row r="333">
          <cell r="A333" t="str">
            <v>Confecção dos Relatórios Departamentais  DME/2003.1 e 2003.2.</v>
          </cell>
          <cell r="J333">
            <v>38139</v>
          </cell>
          <cell r="K333">
            <v>38322</v>
          </cell>
        </row>
        <row r="334">
          <cell r="A334" t="str">
            <v>Relator do processo para Verão na UFC do Prof. Joseilson</v>
          </cell>
        </row>
        <row r="335">
          <cell r="A335" t="str">
            <v>Relator do processo para Doutorado na UFC do Prof. Joseilson</v>
          </cell>
        </row>
        <row r="336">
          <cell r="A336" t="str">
            <v>Emissão de pareceres Ad Hoc CNPq</v>
          </cell>
        </row>
        <row r="337">
          <cell r="A337" t="str">
            <v>II Congresso Latinoamericano de Matemáticos - Cancum, MX</v>
          </cell>
          <cell r="J337">
            <v>38158</v>
          </cell>
          <cell r="K337">
            <v>38162</v>
          </cell>
        </row>
        <row r="340">
          <cell r="L340">
            <v>58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60</v>
          </cell>
          <cell r="E345">
            <v>60</v>
          </cell>
          <cell r="F345">
            <v>120</v>
          </cell>
          <cell r="G345">
            <v>170</v>
          </cell>
          <cell r="H345">
            <v>60</v>
          </cell>
          <cell r="I345">
            <v>320</v>
          </cell>
          <cell r="J345">
            <v>0</v>
          </cell>
          <cell r="K345">
            <v>10</v>
          </cell>
          <cell r="L345">
            <v>12</v>
          </cell>
        </row>
        <row r="348">
          <cell r="A348">
            <v>0</v>
          </cell>
          <cell r="B348">
            <v>180</v>
          </cell>
          <cell r="C348">
            <v>10</v>
          </cell>
          <cell r="D348">
            <v>58</v>
          </cell>
          <cell r="E348">
            <v>1060</v>
          </cell>
        </row>
      </sheetData>
      <sheetData sheetId="8">
        <row r="5">
          <cell r="L5">
            <v>1280</v>
          </cell>
        </row>
        <row r="6">
          <cell r="L6">
            <v>800</v>
          </cell>
        </row>
        <row r="8">
          <cell r="L8">
            <v>1230</v>
          </cell>
        </row>
        <row r="13">
          <cell r="C13" t="str">
            <v>Bráulio Maia Junior</v>
          </cell>
          <cell r="J13" t="str">
            <v>3330270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 t="str">
            <v>15/08/79</v>
          </cell>
          <cell r="E15" t="str">
            <v>Contrato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Matemática Aplic.a Administração II - T=1</v>
          </cell>
          <cell r="E57">
            <v>4</v>
          </cell>
          <cell r="F57">
            <v>60</v>
          </cell>
          <cell r="I57">
            <v>33</v>
          </cell>
          <cell r="J57">
            <v>25</v>
          </cell>
          <cell r="K57">
            <v>7</v>
          </cell>
          <cell r="L57">
            <v>1</v>
          </cell>
        </row>
        <row r="58">
          <cell r="A58" t="str">
            <v>Matemática Aplic.a Administração II - T=2</v>
          </cell>
          <cell r="E58">
            <v>4</v>
          </cell>
          <cell r="F58">
            <v>60</v>
          </cell>
          <cell r="I58">
            <v>16</v>
          </cell>
          <cell r="J58">
            <v>14</v>
          </cell>
          <cell r="K58">
            <v>2</v>
          </cell>
          <cell r="L58">
            <v>0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49</v>
          </cell>
          <cell r="J62">
            <v>39</v>
          </cell>
          <cell r="K62">
            <v>9</v>
          </cell>
          <cell r="L62">
            <v>1</v>
          </cell>
          <cell r="O62">
            <v>2</v>
          </cell>
        </row>
        <row r="69">
          <cell r="A69" t="str">
            <v>Álgebra</v>
          </cell>
          <cell r="E69">
            <v>4</v>
          </cell>
          <cell r="F69">
            <v>60</v>
          </cell>
          <cell r="I69">
            <v>14</v>
          </cell>
          <cell r="J69">
            <v>9</v>
          </cell>
          <cell r="K69">
            <v>4</v>
          </cell>
          <cell r="L69">
            <v>1</v>
          </cell>
        </row>
        <row r="70">
          <cell r="A70" t="str">
            <v>Teoria dos Grafos</v>
          </cell>
          <cell r="E70">
            <v>4</v>
          </cell>
          <cell r="F70">
            <v>60</v>
          </cell>
          <cell r="I70">
            <v>3</v>
          </cell>
          <cell r="J70">
            <v>3</v>
          </cell>
          <cell r="K70">
            <v>0</v>
          </cell>
          <cell r="L70">
            <v>0</v>
          </cell>
        </row>
        <row r="74">
          <cell r="E74">
            <v>8</v>
          </cell>
          <cell r="F74">
            <v>120</v>
          </cell>
          <cell r="G74">
            <v>120</v>
          </cell>
          <cell r="I74">
            <v>17</v>
          </cell>
          <cell r="J74">
            <v>12</v>
          </cell>
          <cell r="K74">
            <v>4</v>
          </cell>
          <cell r="L74">
            <v>1</v>
          </cell>
          <cell r="O74">
            <v>2</v>
          </cell>
        </row>
        <row r="104">
          <cell r="L104">
            <v>0</v>
          </cell>
        </row>
        <row r="110">
          <cell r="A110" t="str">
            <v>Aluizio Freire da Silva</v>
          </cell>
        </row>
        <row r="112">
          <cell r="A112" t="str">
            <v>Dissertação de Mestrado</v>
          </cell>
        </row>
        <row r="114">
          <cell r="G114">
            <v>38049</v>
          </cell>
          <cell r="H114">
            <v>38776</v>
          </cell>
        </row>
        <row r="117">
          <cell r="A117" t="str">
            <v>Lino Marcos da Silva</v>
          </cell>
        </row>
        <row r="119">
          <cell r="A119" t="str">
            <v>Dissertação de Mestrado</v>
          </cell>
        </row>
        <row r="121">
          <cell r="G121">
            <v>38049</v>
          </cell>
          <cell r="H121">
            <v>38776</v>
          </cell>
        </row>
        <row r="124">
          <cell r="A124" t="str">
            <v>Marta Elid Conceição Amorim</v>
          </cell>
        </row>
        <row r="126">
          <cell r="A126" t="str">
            <v>Dissertação de Mestrado</v>
          </cell>
        </row>
        <row r="128">
          <cell r="G128">
            <v>38049</v>
          </cell>
          <cell r="H128" t="str">
            <v>28/022005</v>
          </cell>
        </row>
        <row r="136">
          <cell r="L136">
            <v>90</v>
          </cell>
        </row>
        <row r="140">
          <cell r="A140" t="str">
            <v>Matroides 3-conexas</v>
          </cell>
        </row>
        <row r="142">
          <cell r="H142" t="str">
            <v>Coordenador</v>
          </cell>
        </row>
        <row r="158">
          <cell r="L158">
            <v>60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2">
          <cell r="A282" t="str">
            <v>Prefeito Universitário da UFCG</v>
          </cell>
          <cell r="H282" t="str">
            <v>Port.R/SRH/No.007</v>
          </cell>
          <cell r="J282">
            <v>37408</v>
          </cell>
        </row>
        <row r="285">
          <cell r="L285">
            <v>600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120</v>
          </cell>
          <cell r="E345">
            <v>120</v>
          </cell>
          <cell r="F345">
            <v>240</v>
          </cell>
          <cell r="G345">
            <v>0</v>
          </cell>
          <cell r="H345">
            <v>90</v>
          </cell>
          <cell r="I345">
            <v>60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600</v>
          </cell>
          <cell r="B348">
            <v>0</v>
          </cell>
          <cell r="C348">
            <v>0</v>
          </cell>
          <cell r="D348">
            <v>0</v>
          </cell>
          <cell r="E348">
            <v>1230</v>
          </cell>
        </row>
      </sheetData>
      <sheetData sheetId="9">
        <row r="5">
          <cell r="L5">
            <v>1280</v>
          </cell>
        </row>
        <row r="6">
          <cell r="L6">
            <v>800</v>
          </cell>
        </row>
        <row r="8">
          <cell r="L8">
            <v>916</v>
          </cell>
        </row>
        <row r="13">
          <cell r="C13" t="str">
            <v>Claudianor Oliveira Alves</v>
          </cell>
          <cell r="J13" t="str">
            <v>3380633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>
            <v>33482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Tópicos Esp. de Análise T- 01</v>
          </cell>
          <cell r="E57">
            <v>4</v>
          </cell>
          <cell r="F57">
            <v>60</v>
          </cell>
          <cell r="I57">
            <v>4</v>
          </cell>
          <cell r="J57">
            <v>2</v>
          </cell>
          <cell r="K57">
            <v>2</v>
          </cell>
          <cell r="L57">
            <v>0</v>
          </cell>
        </row>
        <row r="62">
          <cell r="E62">
            <v>4</v>
          </cell>
          <cell r="F62">
            <v>60</v>
          </cell>
          <cell r="G62">
            <v>60</v>
          </cell>
          <cell r="I62">
            <v>4</v>
          </cell>
          <cell r="J62">
            <v>2</v>
          </cell>
          <cell r="K62">
            <v>2</v>
          </cell>
          <cell r="L62">
            <v>0</v>
          </cell>
          <cell r="O62">
            <v>0</v>
          </cell>
        </row>
        <row r="69">
          <cell r="A69" t="str">
            <v>Tópicos de Análise</v>
          </cell>
          <cell r="E69">
            <v>4</v>
          </cell>
          <cell r="F69">
            <v>60</v>
          </cell>
          <cell r="I69">
            <v>4</v>
          </cell>
          <cell r="J69">
            <v>4</v>
          </cell>
          <cell r="K69">
            <v>0</v>
          </cell>
          <cell r="L69">
            <v>0</v>
          </cell>
        </row>
        <row r="74">
          <cell r="E74">
            <v>4</v>
          </cell>
          <cell r="F74">
            <v>60</v>
          </cell>
          <cell r="G74">
            <v>60</v>
          </cell>
          <cell r="I74">
            <v>4</v>
          </cell>
          <cell r="J74">
            <v>4</v>
          </cell>
          <cell r="K74">
            <v>0</v>
          </cell>
          <cell r="L74">
            <v>0</v>
          </cell>
          <cell r="O74">
            <v>1</v>
          </cell>
        </row>
        <row r="78">
          <cell r="A78" t="str">
            <v>Romero Alves Melo</v>
          </cell>
        </row>
        <row r="80">
          <cell r="A80" t="str">
            <v>Equações Diferenciais com Aplicações</v>
          </cell>
        </row>
        <row r="82">
          <cell r="A82" t="str">
            <v>PIBIC</v>
          </cell>
          <cell r="G82">
            <v>37750</v>
          </cell>
          <cell r="H82">
            <v>38564</v>
          </cell>
        </row>
        <row r="104">
          <cell r="L104">
            <v>60</v>
          </cell>
        </row>
        <row r="110">
          <cell r="A110" t="str">
            <v>Giovany de Jesus Malcher Figueiredo</v>
          </cell>
        </row>
        <row r="112">
          <cell r="A112" t="str">
            <v>Multiplicidade de Soluções Positivas para Uma Classe de Problemas Quasilineares. </v>
          </cell>
        </row>
        <row r="114">
          <cell r="G114">
            <v>37317</v>
          </cell>
          <cell r="H114">
            <v>38322</v>
          </cell>
        </row>
        <row r="117">
          <cell r="A117" t="str">
            <v>Luis Paulo de Lacerda Cavalcante</v>
          </cell>
        </row>
        <row r="119">
          <cell r="A119" t="str">
            <v> Existência de Soluções Positivas para uma Classe de Problemas Elípticos não Lineares em Domínios não Limitados 
</v>
          </cell>
          <cell r="J119" t="str">
            <v>CNPq</v>
          </cell>
        </row>
        <row r="121">
          <cell r="G121">
            <v>37288</v>
          </cell>
          <cell r="H121">
            <v>38282</v>
          </cell>
        </row>
        <row r="124">
          <cell r="A124" t="str">
            <v>Orlando Batista de Almeida</v>
          </cell>
        </row>
        <row r="126">
          <cell r="A126" t="str">
            <v>A definir</v>
          </cell>
        </row>
        <row r="128">
          <cell r="G128">
            <v>38200</v>
          </cell>
          <cell r="H128">
            <v>38807</v>
          </cell>
        </row>
        <row r="131">
          <cell r="A131" t="str">
            <v>Moises Dantas dos Santos</v>
          </cell>
        </row>
        <row r="133">
          <cell r="A133" t="str">
            <v>A definir</v>
          </cell>
          <cell r="J133" t="str">
            <v>CAPES</v>
          </cell>
        </row>
        <row r="135">
          <cell r="G135">
            <v>38200</v>
          </cell>
          <cell r="H135">
            <v>38807</v>
          </cell>
        </row>
        <row r="136">
          <cell r="L136">
            <v>140</v>
          </cell>
        </row>
        <row r="140">
          <cell r="A140" t="str">
            <v>Programa Interdepartamental de Tecnologia em Petróleo e Gás - PRH(25)</v>
          </cell>
          <cell r="I140" t="str">
            <v>ANP</v>
          </cell>
        </row>
        <row r="142">
          <cell r="H142" t="str">
            <v>Participante</v>
          </cell>
          <cell r="J142">
            <v>37258</v>
          </cell>
        </row>
        <row r="145">
          <cell r="A145" t="str">
            <v>Fenômenos de concentração em problemas elípticos</v>
          </cell>
        </row>
        <row r="147">
          <cell r="H147" t="str">
            <v>Coordenador</v>
          </cell>
          <cell r="J147">
            <v>37316</v>
          </cell>
          <cell r="K147">
            <v>38322</v>
          </cell>
        </row>
        <row r="150">
          <cell r="A150" t="str">
            <v>Soluções periódicas para uma classe de sistemas involvendo o operador da Onda</v>
          </cell>
        </row>
        <row r="152">
          <cell r="H152" t="str">
            <v>Coordenador</v>
          </cell>
          <cell r="J152">
            <v>37316</v>
          </cell>
          <cell r="K152">
            <v>38687</v>
          </cell>
        </row>
        <row r="155">
          <cell r="A155" t="str">
            <v>Existência de soluções para uma classe de sistemas singulares</v>
          </cell>
          <cell r="I155" t="str">
            <v>CNPq</v>
          </cell>
        </row>
        <row r="157">
          <cell r="H157" t="str">
            <v>Coordenador</v>
          </cell>
          <cell r="J157">
            <v>37316</v>
          </cell>
          <cell r="K157">
            <v>38687</v>
          </cell>
        </row>
        <row r="158">
          <cell r="L158">
            <v>244</v>
          </cell>
        </row>
        <row r="164">
          <cell r="A164" t="str">
            <v>Seminário de Análise Funcional </v>
          </cell>
          <cell r="I164" t="str">
            <v>Permanente</v>
          </cell>
        </row>
        <row r="166">
          <cell r="J166">
            <v>37681</v>
          </cell>
          <cell r="K166">
            <v>38338</v>
          </cell>
        </row>
        <row r="183">
          <cell r="L183">
            <v>40</v>
          </cell>
        </row>
        <row r="187">
          <cell r="A187" t="str">
            <v>MELO, R. A. &amp; ALVES, C. O. - Equações Diferenciais com Aplicações: Métodos Direto de Liapunov,  CD-R0M do I Congresso de Iniciação Científica da Universidade Federal de Campina Grande, PIBIC/CNPq/UFCG-2004.</v>
          </cell>
        </row>
        <row r="188">
          <cell r="B188" t="str">
            <v>Trabalhos completos publicados em anais de eventos nacionais</v>
          </cell>
        </row>
        <row r="191">
          <cell r="A191" t="str">
            <v>C. O. Alves, P.C. Carrião &amp; O. H. Miyagaki, A class of elliptic systems involving N-functions, Applied Math. Letters 17(2004), 1343-1348.</v>
          </cell>
        </row>
        <row r="192">
          <cell r="B192" t="str">
            <v>Artigo técnico ou científico publicado em periódico indexado internacionalmente</v>
          </cell>
        </row>
        <row r="195">
          <cell r="A195" t="str">
            <v>C. O. Alves &amp; S. H. M. Soares, On the location and profile of spike-layer nodal solutions to nonlinear Schrodinger equations, JMAA 296 ( 2004 ), 563-577.</v>
          </cell>
        </row>
        <row r="196">
          <cell r="B196" t="str">
            <v>Artigo técnico ou científico publicado em periódico indexado internacionalmente</v>
          </cell>
        </row>
        <row r="199">
          <cell r="A199" t="str">
            <v>ALVES, C. O., A. El Hamidi, Nehari manifold and existence of positive solutions to a class of quasilinear problems. Journal of Nonlinear Analysis. Estados Unidos: , v.60, p.611 - 624, 2004. </v>
          </cell>
        </row>
        <row r="200">
          <cell r="B200" t="str">
            <v>Artigo técnico ou científico publicado em periódico indexado internacionalmente</v>
          </cell>
        </row>
        <row r="203">
          <cell r="A203" t="str">
            <v>ALVES, C. O., Ó, J. M. B., MIYAGAKI, O. H., On nonlinear pertubations of a periodic elliptic problem in R^{2} involving critical growth, Journal of Nonlinear Analysis, Estados unidos , v.56, n.5, p.781 - 791, 2004.</v>
          </cell>
        </row>
        <row r="204">
          <cell r="B204" t="str">
            <v>Artigo técnico ou científico publicado em periódico indexado internacionalmente</v>
          </cell>
        </row>
        <row r="254">
          <cell r="L254">
            <v>0</v>
          </cell>
        </row>
        <row r="258">
          <cell r="A258" t="str">
            <v>Participação em Banca de defesa de Tese</v>
          </cell>
          <cell r="K258">
            <v>38322</v>
          </cell>
        </row>
        <row r="259">
          <cell r="B259" t="str">
            <v>Banca examinadora de tese</v>
          </cell>
        </row>
        <row r="261">
          <cell r="A261" t="str">
            <v>Participação em Banca de defesa de Tese</v>
          </cell>
          <cell r="K261">
            <v>38323</v>
          </cell>
        </row>
        <row r="262">
          <cell r="B262" t="str">
            <v>Banca examinadora de tese</v>
          </cell>
        </row>
        <row r="264">
          <cell r="A264" t="str">
            <v>Participação em exame de qualificação ao doutorado</v>
          </cell>
          <cell r="K264">
            <v>38327</v>
          </cell>
        </row>
        <row r="265">
          <cell r="B265" t="str">
            <v>Banca examinadora de exame de qualificação</v>
          </cell>
        </row>
        <row r="267">
          <cell r="A267" t="str">
            <v>Participação em exame de qualificação ao doutorado</v>
          </cell>
          <cell r="K267">
            <v>38327</v>
          </cell>
        </row>
        <row r="268">
          <cell r="B268" t="str">
            <v>Banca examinadora de exame de qualificação</v>
          </cell>
        </row>
        <row r="270">
          <cell r="A270" t="str">
            <v>Participação em exame de qualificação ao doutorado</v>
          </cell>
          <cell r="K270">
            <v>38328</v>
          </cell>
        </row>
        <row r="271">
          <cell r="B271" t="str">
            <v>Banca examinadora de exame de qualificação</v>
          </cell>
        </row>
        <row r="278">
          <cell r="L278">
            <v>42</v>
          </cell>
        </row>
        <row r="285">
          <cell r="L285">
            <v>0</v>
          </cell>
        </row>
        <row r="289">
          <cell r="A289" t="str">
            <v>Presidente de Comissão acompanhamento docente</v>
          </cell>
          <cell r="H289" t="str">
            <v>Port/DME/n.07/2002</v>
          </cell>
          <cell r="J289">
            <v>37414</v>
          </cell>
          <cell r="K289">
            <v>38510</v>
          </cell>
        </row>
        <row r="293">
          <cell r="A293" t="str">
            <v>Presidente de  Comissão de Acompanhamento Docente</v>
          </cell>
          <cell r="H293" t="str">
            <v>Port/DME/n.07/2002</v>
          </cell>
          <cell r="J293">
            <v>37414</v>
          </cell>
          <cell r="K293">
            <v>38510</v>
          </cell>
        </row>
        <row r="297">
          <cell r="A297" t="str">
            <v>Presidentede Comissão de Acompanhamento Docente</v>
          </cell>
          <cell r="H297" t="str">
            <v>Port/DME/n.14/2002</v>
          </cell>
          <cell r="J297">
            <v>37474</v>
          </cell>
          <cell r="K297">
            <v>38570</v>
          </cell>
        </row>
        <row r="301">
          <cell r="A301" t="str">
            <v>Presidente de Comissão de Acompanhamento Docente</v>
          </cell>
          <cell r="H301" t="str">
            <v>Port./DME/n.090/2002</v>
          </cell>
          <cell r="J301">
            <v>37414</v>
          </cell>
          <cell r="K301">
            <v>37530</v>
          </cell>
        </row>
        <row r="307">
          <cell r="L307">
            <v>8</v>
          </cell>
        </row>
        <row r="311">
          <cell r="A311" t="str">
            <v>Recursos Naturais (Doutorado)</v>
          </cell>
          <cell r="H311" t="str">
            <v>Portaria/DCCT/No.127/03</v>
          </cell>
          <cell r="J311">
            <v>37883</v>
          </cell>
        </row>
        <row r="312">
          <cell r="B312" t="str">
            <v>Participação em Colegiado de Curso como membro suplente</v>
          </cell>
        </row>
        <row r="315">
          <cell r="A315" t="str">
            <v>Pós-Graduação em Eng. Quimica</v>
          </cell>
          <cell r="H315" t="str">
            <v>Portaria/DCCT/No.134/03</v>
          </cell>
          <cell r="J315" t="str">
            <v>17/1003</v>
          </cell>
        </row>
        <row r="316">
          <cell r="B316" t="str">
            <v>Participação em Colegiado de Curso como membro titular, exceto membro nato</v>
          </cell>
        </row>
        <row r="319">
          <cell r="A319" t="str">
            <v>Pós-Graduação em Matemática</v>
          </cell>
          <cell r="H319" t="str">
            <v>Port./DCCT/No229/02</v>
          </cell>
          <cell r="J319">
            <v>37609</v>
          </cell>
        </row>
        <row r="320">
          <cell r="B320" t="str">
            <v>Participação em Colegiado de Curso como membro suplente</v>
          </cell>
        </row>
        <row r="329">
          <cell r="L329">
            <v>2</v>
          </cell>
        </row>
        <row r="333">
          <cell r="A333" t="str">
            <v>Projeto de Pesquisa: Existencia de solução para uma classe de problemas envolvendo operador p-Laplaciano</v>
          </cell>
          <cell r="J333">
            <v>38139</v>
          </cell>
          <cell r="K333">
            <v>38687</v>
          </cell>
        </row>
        <row r="334">
          <cell r="A334" t="str">
            <v>Projeto PADCT/CNPq-Equações Diferenciais e Aplicações</v>
          </cell>
          <cell r="J334">
            <v>38139</v>
          </cell>
          <cell r="K334">
            <v>38868</v>
          </cell>
        </row>
        <row r="335">
          <cell r="A335" t="str">
            <v>Participação da elaboração das provas do vestibular da UFCG</v>
          </cell>
          <cell r="J335">
            <v>38047</v>
          </cell>
          <cell r="K335" t="str">
            <v>31/06/05</v>
          </cell>
        </row>
        <row r="340">
          <cell r="L340">
            <v>140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60</v>
          </cell>
          <cell r="E345">
            <v>60</v>
          </cell>
          <cell r="F345">
            <v>120</v>
          </cell>
          <cell r="G345">
            <v>60</v>
          </cell>
          <cell r="H345">
            <v>140</v>
          </cell>
          <cell r="I345">
            <v>244</v>
          </cell>
          <cell r="J345">
            <v>40</v>
          </cell>
          <cell r="K345">
            <v>0</v>
          </cell>
          <cell r="L345">
            <v>42</v>
          </cell>
        </row>
        <row r="348">
          <cell r="A348">
            <v>0</v>
          </cell>
          <cell r="B348">
            <v>8</v>
          </cell>
          <cell r="C348">
            <v>2</v>
          </cell>
          <cell r="D348">
            <v>140</v>
          </cell>
          <cell r="E348">
            <v>916</v>
          </cell>
        </row>
      </sheetData>
      <sheetData sheetId="10">
        <row r="5">
          <cell r="L5">
            <v>1280</v>
          </cell>
        </row>
        <row r="6">
          <cell r="L6">
            <v>800</v>
          </cell>
        </row>
        <row r="8">
          <cell r="L8">
            <v>1038</v>
          </cell>
        </row>
        <row r="13">
          <cell r="C13" t="str">
            <v>Daniel Cordeiro de Morais Filho</v>
          </cell>
          <cell r="J13" t="str">
            <v>336979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Prática de Ensino da Matemática  I  T- 01</v>
          </cell>
          <cell r="E57">
            <v>6</v>
          </cell>
          <cell r="F57">
            <v>90</v>
          </cell>
          <cell r="I57">
            <v>15</v>
          </cell>
          <cell r="J57">
            <v>15</v>
          </cell>
          <cell r="K57">
            <v>0</v>
          </cell>
          <cell r="L57">
            <v>15</v>
          </cell>
        </row>
        <row r="62">
          <cell r="E62">
            <v>6</v>
          </cell>
          <cell r="F62">
            <v>90</v>
          </cell>
          <cell r="G62">
            <v>90</v>
          </cell>
          <cell r="I62">
            <v>15</v>
          </cell>
          <cell r="J62">
            <v>15</v>
          </cell>
          <cell r="K62">
            <v>0</v>
          </cell>
          <cell r="L62">
            <v>15</v>
          </cell>
          <cell r="O62">
            <v>1</v>
          </cell>
        </row>
        <row r="69">
          <cell r="A69" t="str">
            <v>Tópicos Especiais de Análise</v>
          </cell>
          <cell r="E69">
            <v>4</v>
          </cell>
          <cell r="F69">
            <v>60</v>
          </cell>
          <cell r="I69">
            <v>4</v>
          </cell>
          <cell r="J69">
            <v>4</v>
          </cell>
          <cell r="K69">
            <v>0</v>
          </cell>
          <cell r="L69">
            <v>4</v>
          </cell>
        </row>
        <row r="74">
          <cell r="E74">
            <v>4</v>
          </cell>
          <cell r="F74">
            <v>60</v>
          </cell>
          <cell r="G74">
            <v>120</v>
          </cell>
          <cell r="I74">
            <v>4</v>
          </cell>
          <cell r="J74">
            <v>4</v>
          </cell>
          <cell r="K74">
            <v>0</v>
          </cell>
          <cell r="L74">
            <v>4</v>
          </cell>
          <cell r="O74">
            <v>1</v>
          </cell>
        </row>
        <row r="78">
          <cell r="A78" t="str">
            <v>Leomaques Francisco Silva Bernardo</v>
          </cell>
        </row>
        <row r="80">
          <cell r="A80" t="str">
            <v>Números Inteiros e Criptografia RSA</v>
          </cell>
        </row>
        <row r="82">
          <cell r="A82" t="str">
            <v>Instituto do Milênio em Matemática </v>
          </cell>
          <cell r="G82">
            <v>38047</v>
          </cell>
          <cell r="H82">
            <v>38107</v>
          </cell>
        </row>
        <row r="85">
          <cell r="A85" t="str">
            <v>Carlos Eduardo de Oliveira</v>
          </cell>
        </row>
        <row r="87">
          <cell r="A87" t="str">
            <v>Minicurso de Laboratório para professores do Ensino Médio</v>
          </cell>
        </row>
        <row r="89">
          <cell r="A89" t="str">
            <v>Extensão-PROBEX</v>
          </cell>
          <cell r="G89">
            <v>38047</v>
          </cell>
          <cell r="H89">
            <v>38351</v>
          </cell>
        </row>
        <row r="92">
          <cell r="A92" t="str">
            <v>Adréa dos Santos Araújo</v>
          </cell>
        </row>
        <row r="94">
          <cell r="A94" t="str">
            <v>Minicurso de Laboratório para Professores do Ensino Médio</v>
          </cell>
        </row>
        <row r="96">
          <cell r="A96" t="str">
            <v>Extensão-PROBEX</v>
          </cell>
          <cell r="G96">
            <v>38047</v>
          </cell>
          <cell r="H96">
            <v>38351</v>
          </cell>
        </row>
        <row r="104">
          <cell r="L104">
            <v>80</v>
          </cell>
        </row>
        <row r="110">
          <cell r="A110" t="str">
            <v>Luciano dos Santos Ferreira</v>
          </cell>
        </row>
        <row r="112">
          <cell r="A112" t="str">
            <v>Equações Diferenciais Parciais Elípticas</v>
          </cell>
        </row>
        <row r="114">
          <cell r="G114">
            <v>37681</v>
          </cell>
          <cell r="H114">
            <v>38441</v>
          </cell>
        </row>
        <row r="117">
          <cell r="A117" t="str">
            <v>Tatiana Rocha de Souza</v>
          </cell>
        </row>
        <row r="119">
          <cell r="A119" t="str">
            <v>Método de Galerkin aplicado às equações diferenciais parciais elípticas</v>
          </cell>
          <cell r="J119" t="str">
            <v>CAPES</v>
          </cell>
        </row>
        <row r="121">
          <cell r="G121">
            <v>37865</v>
          </cell>
          <cell r="H121">
            <v>38625</v>
          </cell>
        </row>
        <row r="136">
          <cell r="L136">
            <v>110</v>
          </cell>
        </row>
        <row r="140">
          <cell r="A140" t="str">
            <v>Equações envolvendo não linearidades descontínuas (Bolsa Pesquisa 2B CNPq).</v>
          </cell>
          <cell r="I140" t="str">
            <v>CNPq</v>
          </cell>
        </row>
        <row r="142">
          <cell r="H142" t="str">
            <v>Coordenador</v>
          </cell>
          <cell r="J142" t="str">
            <v>08/2003</v>
          </cell>
          <cell r="K142" t="str">
            <v>07/2006</v>
          </cell>
        </row>
        <row r="145">
          <cell r="A145" t="str">
            <v>Sistema de equações envolvendo não-linearidades descontínuas</v>
          </cell>
          <cell r="I145" t="str">
            <v>CNPq</v>
          </cell>
        </row>
        <row r="147">
          <cell r="H147" t="str">
            <v>Participante</v>
          </cell>
          <cell r="J147" t="str">
            <v>08/2003</v>
          </cell>
          <cell r="K147" t="str">
            <v>07/2006</v>
          </cell>
        </row>
        <row r="158">
          <cell r="L158">
            <v>240</v>
          </cell>
        </row>
        <row r="183">
          <cell r="L183">
            <v>0</v>
          </cell>
        </row>
        <row r="187">
          <cell r="A187" t="str">
            <v>de Morais Filho, C.O. Alves, M.A. S. Souto, An application of the Dual variational principle to a hamiltonian system with discontinuous nonlinearities, EJDE, v. 2004, n.46 (2004)</v>
          </cell>
        </row>
        <row r="188">
          <cell r="B188" t="str">
            <v>Artigo técnico ou científico publicado em periódico indexado internacionalmente</v>
          </cell>
        </row>
        <row r="191">
          <cell r="A191" t="str">
            <v>de Morais Filho,D. C. , Myiagaki, O. &amp; C.O. Alves, Multiple solutions for na elliptic system on bounded and unbounded domains, J. of Nonlinear Analysis, v. 56, n.4, p.555-568, (2004). </v>
          </cell>
        </row>
        <row r="192">
          <cell r="B192" t="str">
            <v>Artigo técnico ou científico publicado em periódico indexado internacionalmente</v>
          </cell>
        </row>
        <row r="195">
          <cell r="A195" t="str">
            <v>de Morais Filho, D. C. ; Myiagaki, O. H. Crintical singular roblems on unbounded domains, Abstract and Applied Analysis (2004)</v>
          </cell>
        </row>
        <row r="196">
          <cell r="B196" t="str">
            <v>Artigo técnico ou científico publicado em periódico indexado internacionalmente</v>
          </cell>
        </row>
        <row r="199">
          <cell r="A199" t="str">
            <v>de Morais Filho, D.C. ; Correa, F. J. S. A. On a class of nonlocal elliptic problems via Galerkin Method, Journal of of Mathematical Analysis and Applications (2004)</v>
          </cell>
        </row>
        <row r="203">
          <cell r="A203" t="str">
            <v>BERNARDO, L. F. S. &amp; FILHO, D. C. M. - Códigos: A Matemática para Guardar e Descobrir Segredos, CD-R0M do I Congresso de Iniciação Científica da Universidade Federal de Campina Grande, PIBIC/CNPq/UFCG-2004.</v>
          </cell>
        </row>
        <row r="204">
          <cell r="B204" t="str">
            <v>Trabalhos completos publicados em anais de eventos nacionais</v>
          </cell>
        </row>
        <row r="207">
          <cell r="A207" t="str">
            <v>JÚNIOR, R. N.; NETO, L. M. A. &amp; FILHO, D. C. M. -  Uma Abordagem Histórica Sobre Superfícies Mínimas, CD-R0M do I Congresso de Iniciação Científica da Universidade Federal de Campina Grande, PIBIC/CNPq/UFCG-2004.</v>
          </cell>
        </row>
        <row r="208">
          <cell r="B208" t="str">
            <v>Trabalhos completos publicados em anais de eventos nacionais</v>
          </cell>
        </row>
        <row r="234">
          <cell r="A234" t="str">
            <v>Revisor do American Mathematical Reviews</v>
          </cell>
          <cell r="J234">
            <v>36892</v>
          </cell>
        </row>
        <row r="254">
          <cell r="L254">
            <v>10</v>
          </cell>
        </row>
        <row r="258">
          <cell r="A258" t="str">
            <v>Banca de Exame de Doutorado em Análise</v>
          </cell>
          <cell r="K258">
            <v>38259</v>
          </cell>
        </row>
        <row r="259">
          <cell r="B259" t="str">
            <v>Banca examinadora de exame de qualificação</v>
          </cell>
        </row>
        <row r="278">
          <cell r="L278">
            <v>48</v>
          </cell>
        </row>
        <row r="285">
          <cell r="L285">
            <v>0</v>
          </cell>
        </row>
        <row r="289">
          <cell r="A289" t="str">
            <v>Coordenador do LAPEM</v>
          </cell>
          <cell r="H289" t="str">
            <v>Port. DME/10/2003</v>
          </cell>
          <cell r="J289">
            <v>37883</v>
          </cell>
          <cell r="K289">
            <v>38614</v>
          </cell>
        </row>
        <row r="293">
          <cell r="A293" t="str">
            <v>Comissão de Ascensão do DME</v>
          </cell>
        </row>
        <row r="307">
          <cell r="L307">
            <v>90</v>
          </cell>
        </row>
        <row r="311">
          <cell r="A311" t="str">
            <v>Pós-Graduação em Engenharia Mecânica</v>
          </cell>
          <cell r="H311" t="str">
            <v>Port/DCCT/No128/03</v>
          </cell>
          <cell r="J311">
            <v>37883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Engenharia de Minas</v>
          </cell>
          <cell r="H315" t="str">
            <v>Port/DCCT/No121/03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19">
          <cell r="A319" t="str">
            <v>Pós-Graduação em Matemática </v>
          </cell>
          <cell r="H319" t="str">
            <v>Port/DCCT/No226/02 </v>
          </cell>
          <cell r="J319">
            <v>37609</v>
          </cell>
        </row>
        <row r="320">
          <cell r="B320" t="str">
            <v>Participação em Colegiado de Curso como membro titular, exceto membro nato</v>
          </cell>
        </row>
        <row r="329">
          <cell r="L329">
            <v>20</v>
          </cell>
        </row>
        <row r="333">
          <cell r="A333" t="str">
            <v>Minicurso na II Bienal de Matemática</v>
          </cell>
          <cell r="J333">
            <v>38292</v>
          </cell>
        </row>
        <row r="334">
          <cell r="A334" t="str">
            <v>Minicurso no Encontro Nacional de Educação Matemática</v>
          </cell>
          <cell r="J334">
            <v>38347</v>
          </cell>
        </row>
        <row r="335">
          <cell r="A335" t="str">
            <v>Projeto PADCT/CNPq-Equações Diferenciais e Aplicações</v>
          </cell>
          <cell r="J335">
            <v>38139</v>
          </cell>
          <cell r="K335">
            <v>38868</v>
          </cell>
        </row>
        <row r="340">
          <cell r="L340">
            <v>80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90</v>
          </cell>
          <cell r="E345">
            <v>60</v>
          </cell>
          <cell r="F345">
            <v>210</v>
          </cell>
          <cell r="G345">
            <v>80</v>
          </cell>
          <cell r="H345">
            <v>110</v>
          </cell>
          <cell r="I345">
            <v>240</v>
          </cell>
          <cell r="J345">
            <v>0</v>
          </cell>
          <cell r="K345">
            <v>10</v>
          </cell>
          <cell r="L345">
            <v>48</v>
          </cell>
        </row>
        <row r="348">
          <cell r="A348">
            <v>0</v>
          </cell>
          <cell r="B348">
            <v>90</v>
          </cell>
          <cell r="C348">
            <v>20</v>
          </cell>
          <cell r="D348">
            <v>80</v>
          </cell>
          <cell r="E348">
            <v>1038</v>
          </cell>
        </row>
      </sheetData>
      <sheetData sheetId="11">
        <row r="5">
          <cell r="L5">
            <v>1280</v>
          </cell>
        </row>
        <row r="6">
          <cell r="L6">
            <v>800</v>
          </cell>
        </row>
        <row r="8">
          <cell r="L8">
            <v>837</v>
          </cell>
        </row>
        <row r="13">
          <cell r="C13" t="str">
            <v>Daniel Marinho Pellegrino</v>
          </cell>
          <cell r="J13" t="str">
            <v>1285557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 t="str">
            <v>17/07/98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Dif. E Integral III T- 01 (Elétrica)</v>
          </cell>
          <cell r="E57">
            <v>4</v>
          </cell>
          <cell r="F57">
            <v>60</v>
          </cell>
          <cell r="I57">
            <v>60</v>
          </cell>
          <cell r="J57">
            <v>42</v>
          </cell>
          <cell r="K57">
            <v>0</v>
          </cell>
          <cell r="L57">
            <v>18</v>
          </cell>
        </row>
        <row r="58">
          <cell r="A58" t="str">
            <v>Cálculo Dif. E Integral III T- 03</v>
          </cell>
          <cell r="E58">
            <v>3</v>
          </cell>
          <cell r="F58">
            <v>30</v>
          </cell>
          <cell r="I58">
            <v>61</v>
          </cell>
          <cell r="J58">
            <v>29</v>
          </cell>
          <cell r="K58">
            <v>18</v>
          </cell>
          <cell r="L58">
            <v>14</v>
          </cell>
        </row>
        <row r="62">
          <cell r="E62">
            <v>7</v>
          </cell>
          <cell r="F62">
            <v>90</v>
          </cell>
          <cell r="G62">
            <v>180</v>
          </cell>
          <cell r="I62">
            <v>121</v>
          </cell>
          <cell r="J62">
            <v>71</v>
          </cell>
          <cell r="K62">
            <v>18</v>
          </cell>
          <cell r="L62">
            <v>32</v>
          </cell>
          <cell r="O62">
            <v>2</v>
          </cell>
        </row>
        <row r="69">
          <cell r="A69" t="str">
            <v>Análise Real T- 01</v>
          </cell>
          <cell r="E69">
            <v>4</v>
          </cell>
          <cell r="F69">
            <v>60</v>
          </cell>
          <cell r="I69">
            <v>12</v>
          </cell>
          <cell r="J69">
            <v>11</v>
          </cell>
          <cell r="K69">
            <v>0</v>
          </cell>
          <cell r="L69">
            <v>1</v>
          </cell>
        </row>
        <row r="74">
          <cell r="E74">
            <v>4</v>
          </cell>
          <cell r="F74">
            <v>60</v>
          </cell>
          <cell r="G74">
            <v>120</v>
          </cell>
          <cell r="I74">
            <v>12</v>
          </cell>
          <cell r="J74">
            <v>11</v>
          </cell>
          <cell r="K74">
            <v>0</v>
          </cell>
          <cell r="L74">
            <v>1</v>
          </cell>
          <cell r="O74">
            <v>1</v>
          </cell>
        </row>
        <row r="78">
          <cell r="A78" t="str">
            <v>Diogo Diniz Pereira da Silva</v>
          </cell>
        </row>
        <row r="80">
          <cell r="A80" t="str">
            <v>Tópicos de Análise</v>
          </cell>
        </row>
        <row r="82">
          <cell r="A82" t="str">
            <v>Instituto do Milênio em Matemática </v>
          </cell>
          <cell r="G82">
            <v>37712</v>
          </cell>
          <cell r="H82">
            <v>38472</v>
          </cell>
        </row>
        <row r="104">
          <cell r="L104">
            <v>50</v>
          </cell>
        </row>
        <row r="136">
          <cell r="L136">
            <v>0</v>
          </cell>
        </row>
        <row r="140">
          <cell r="A140" t="str">
            <v>Ideais de polinômios entre espaços de Banach</v>
          </cell>
        </row>
        <row r="142">
          <cell r="H142" t="str">
            <v>Coordenador</v>
          </cell>
          <cell r="J142" t="str">
            <v>03/2003</v>
          </cell>
          <cell r="K142" t="str">
            <v>12/2004</v>
          </cell>
        </row>
        <row r="145">
          <cell r="A145" t="str">
            <v>Holomorfia em Dimensão infinita</v>
          </cell>
        </row>
        <row r="147">
          <cell r="H147" t="str">
            <v>Coordenador</v>
          </cell>
          <cell r="J147" t="str">
            <v>03/2003</v>
          </cell>
          <cell r="K147" t="str">
            <v>12/2004</v>
          </cell>
        </row>
        <row r="158">
          <cell r="L158">
            <v>240</v>
          </cell>
        </row>
        <row r="183">
          <cell r="L183">
            <v>0</v>
          </cell>
        </row>
        <row r="187">
          <cell r="A187" t="str">
            <v>PELLEGRINO, D. M., BOTELHO, G., A note on polynomial characterizations of Asplund spaces In: 59 Seminário Brasileiro de Análise, 2004, Ribeirão Preto,  Anais do 59 SBA. Ribeirão Preto: , 2004. p.231 - 235
</v>
          </cell>
        </row>
        <row r="188">
          <cell r="B188" t="str">
            <v>Trabalhos completos publicados em anais de eventos nacionais</v>
          </cell>
        </row>
        <row r="191">
          <cell r="A191" t="str">
            <v>PELLEGRINO, D. M., SOUZA, M. L. V., Fully summing multilinear and holomorphic mappings into Hilbert spaces, Seminário Brasileiro de Análise, 2004, Rio de Janeiro, Anais do 60 Seminário Brasileiro de Análise. Rio de Janeiro: UERJ, 2004. p.259 - 274</v>
          </cell>
        </row>
        <row r="192">
          <cell r="B192" t="str">
            <v>Trabalhos completos publicados em anais de eventos nacionais</v>
          </cell>
        </row>
        <row r="195">
          <cell r="A195" t="str">
            <v>PELLEGRINO, D. M., BOTELHO, G., Holomorphy types and ideals of polynomials-Part I, Seminário Brasileiro de Análise, 2004, Rio de Janeiro, Anais do 60 Seminário Brasileiro de Análise. Rio de Janeiro: UERJ, 2004. p.315 - 326
</v>
          </cell>
        </row>
        <row r="196">
          <cell r="B196" t="str">
            <v>Trabalhos completos publicados em anais de eventos nacionais</v>
          </cell>
        </row>
        <row r="199">
          <cell r="A199" t="str">
            <v>PELLEGRINO, D. M., On scalar-valued nonlinear absolutely summing mappings. Annales Polonici Mathematici. Polônia, v.83, n.3, p.281 - 288, 2004.
</v>
          </cell>
        </row>
        <row r="200">
          <cell r="B200" t="str">
            <v>Artigo técnico ou científico publicado em periódico indexado internacionalmente</v>
          </cell>
        </row>
        <row r="203">
          <cell r="A203" t="str">
            <v>PELLEGRINO, D. M., BOTELHO, G., Dominated polynomials on Lp spaces. Archiv der Mathematik. Suiça, v.83, n.4, p.364 - 370, 2004.
</v>
          </cell>
        </row>
        <row r="204">
          <cell r="B204" t="str">
            <v>Artigo técnico ou científico publicado em periódico indexado internacionalmente</v>
          </cell>
        </row>
        <row r="207">
          <cell r="A207" t="str">
            <v>PELLEGRINO, D. M., BOTELHO, G., On symmetric ideals of multilinear mappings, 59 Seminário Brasileiro de Análise, 2004, Ribeirão Preto, Anais do 59 SBA. Ribeirão Preto: , 2004. p.215 - 222</v>
          </cell>
        </row>
        <row r="208">
          <cell r="B208" t="str">
            <v>Trabalhos completos publicados em anais de eventos nacionais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Vice-Coordenador do Curso de Pós-Graduação em Matemática</v>
          </cell>
          <cell r="H289" t="str">
            <v>Port. R/SRH/696</v>
          </cell>
          <cell r="J289">
            <v>37834</v>
          </cell>
          <cell r="K289">
            <v>38564</v>
          </cell>
        </row>
        <row r="307">
          <cell r="L307">
            <v>30</v>
          </cell>
        </row>
        <row r="311">
          <cell r="A311" t="str">
            <v>Graduação em Matemática</v>
          </cell>
          <cell r="H311" t="str">
            <v>Port/DCCT/No114/03</v>
          </cell>
          <cell r="J311">
            <v>37883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Pós-Graduação em Meteorologia</v>
          </cell>
          <cell r="H315" t="str">
            <v>Port/DCCT/No130/03</v>
          </cell>
          <cell r="J315">
            <v>37889</v>
          </cell>
        </row>
        <row r="316">
          <cell r="B316" t="str">
            <v>Participação em Colegiado de Curso como membro suplente</v>
          </cell>
        </row>
        <row r="329">
          <cell r="L329">
            <v>25</v>
          </cell>
        </row>
        <row r="333">
          <cell r="A333" t="str">
            <v>Parecer em processo de equivalência de disciplina do aluno Diogo Silva</v>
          </cell>
        </row>
        <row r="334">
          <cell r="A334" t="str">
            <v>Preparação de trabalhos para apresentação no 59 SBA</v>
          </cell>
        </row>
        <row r="335">
          <cell r="A335" t="str">
            <v>Preparação de trabalhos para apresentação no 60 SBA</v>
          </cell>
          <cell r="J335">
            <v>38313</v>
          </cell>
          <cell r="K335">
            <v>38315</v>
          </cell>
        </row>
        <row r="336">
          <cell r="A336" t="str">
            <v>Revisão das "galley proofs" de artigos aceitos para publicação</v>
          </cell>
          <cell r="J336">
            <v>38188</v>
          </cell>
          <cell r="K336">
            <v>38039</v>
          </cell>
        </row>
        <row r="337">
          <cell r="A337" t="str">
            <v>Revisão das "galley proofs" de artigos aceitos para publicação</v>
          </cell>
          <cell r="J337">
            <v>38321</v>
          </cell>
          <cell r="K337">
            <v>38323</v>
          </cell>
        </row>
        <row r="340">
          <cell r="L340">
            <v>42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90</v>
          </cell>
          <cell r="E345">
            <v>60</v>
          </cell>
          <cell r="F345">
            <v>300</v>
          </cell>
          <cell r="G345">
            <v>50</v>
          </cell>
          <cell r="H345">
            <v>0</v>
          </cell>
          <cell r="I345">
            <v>240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30</v>
          </cell>
          <cell r="C348">
            <v>25</v>
          </cell>
          <cell r="D348">
            <v>42</v>
          </cell>
          <cell r="E348">
            <v>837</v>
          </cell>
        </row>
      </sheetData>
      <sheetData sheetId="12">
        <row r="5">
          <cell r="L5">
            <v>1280</v>
          </cell>
        </row>
        <row r="6">
          <cell r="L6">
            <v>800</v>
          </cell>
        </row>
        <row r="8">
          <cell r="L8">
            <v>620</v>
          </cell>
        </row>
        <row r="13">
          <cell r="C13" t="str">
            <v>Florence Ayres Campello de Oliveira</v>
          </cell>
          <cell r="J13" t="str">
            <v>332624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 t="str">
            <v>15/03/79</v>
          </cell>
          <cell r="E15" t="str">
            <v>Contrato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Dif. E Integral III T-02</v>
          </cell>
          <cell r="E57">
            <v>6</v>
          </cell>
          <cell r="F57">
            <v>90</v>
          </cell>
          <cell r="I57">
            <v>60</v>
          </cell>
          <cell r="J57">
            <v>30</v>
          </cell>
          <cell r="K57">
            <v>18</v>
          </cell>
          <cell r="L57">
            <v>12</v>
          </cell>
        </row>
        <row r="58">
          <cell r="A58" t="str">
            <v>Fund.da Geom. Euclidiana  T- 01</v>
          </cell>
          <cell r="E58">
            <v>5</v>
          </cell>
          <cell r="F58">
            <v>90</v>
          </cell>
          <cell r="I58">
            <v>38</v>
          </cell>
          <cell r="J58">
            <v>28</v>
          </cell>
          <cell r="K58">
            <v>10</v>
          </cell>
          <cell r="L58">
            <v>0</v>
          </cell>
        </row>
        <row r="62">
          <cell r="E62">
            <v>11</v>
          </cell>
          <cell r="F62">
            <v>180</v>
          </cell>
          <cell r="G62">
            <v>360</v>
          </cell>
          <cell r="I62">
            <v>98</v>
          </cell>
          <cell r="J62">
            <v>58</v>
          </cell>
          <cell r="K62">
            <v>28</v>
          </cell>
          <cell r="L62">
            <v>12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Klebio Dantas dos Santos</v>
          </cell>
        </row>
        <row r="80">
          <cell r="A80" t="str">
            <v>Contextualizando a Matemática</v>
          </cell>
        </row>
        <row r="82">
          <cell r="A82" t="str">
            <v>PROLICEM</v>
          </cell>
          <cell r="G82">
            <v>38147</v>
          </cell>
        </row>
        <row r="104">
          <cell r="L104">
            <v>30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Comissão de Docência</v>
          </cell>
          <cell r="H289" t="str">
            <v>Port.DME/UFCG/09/03</v>
          </cell>
          <cell r="J289">
            <v>37883</v>
          </cell>
        </row>
        <row r="307">
          <cell r="L307">
            <v>40</v>
          </cell>
        </row>
        <row r="311">
          <cell r="A311" t="str">
            <v>Graduação em Engenharia Química</v>
          </cell>
          <cell r="H311" t="str">
            <v>Port/DCCT/No122/03</v>
          </cell>
          <cell r="J311">
            <v>37883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Desenho Industrial</v>
          </cell>
          <cell r="H315" t="str">
            <v>Port/DCCT/No123/03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29">
          <cell r="L329">
            <v>10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360</v>
          </cell>
          <cell r="G345">
            <v>30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40</v>
          </cell>
          <cell r="C348">
            <v>10</v>
          </cell>
          <cell r="D348">
            <v>0</v>
          </cell>
          <cell r="E348">
            <v>620</v>
          </cell>
        </row>
      </sheetData>
      <sheetData sheetId="13">
        <row r="5">
          <cell r="L5">
            <v>1280</v>
          </cell>
        </row>
        <row r="6">
          <cell r="L6">
            <v>800</v>
          </cell>
        </row>
        <row r="8">
          <cell r="L8">
            <v>1060</v>
          </cell>
        </row>
        <row r="13">
          <cell r="C13" t="str">
            <v>Francisco Antônio Morais de Souza</v>
          </cell>
          <cell r="J13" t="str">
            <v>335559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 t="str">
            <v>25/02/83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Métodos Estatísticos T- 01</v>
          </cell>
          <cell r="E57">
            <v>4</v>
          </cell>
          <cell r="F57">
            <v>60</v>
          </cell>
          <cell r="I57">
            <v>25</v>
          </cell>
          <cell r="J57">
            <v>12</v>
          </cell>
          <cell r="K57">
            <v>0</v>
          </cell>
          <cell r="L57">
            <v>13</v>
          </cell>
        </row>
        <row r="58">
          <cell r="A58" t="str">
            <v>Te(Métodos Estatísticos)  T- 01</v>
          </cell>
          <cell r="E58">
            <v>4</v>
          </cell>
          <cell r="F58">
            <v>60</v>
          </cell>
          <cell r="I58">
            <v>6</v>
          </cell>
          <cell r="J58">
            <v>4</v>
          </cell>
          <cell r="K58">
            <v>0</v>
          </cell>
          <cell r="L58">
            <v>2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31</v>
          </cell>
          <cell r="J62">
            <v>16</v>
          </cell>
          <cell r="K62">
            <v>0</v>
          </cell>
          <cell r="L62">
            <v>15</v>
          </cell>
          <cell r="O62">
            <v>2</v>
          </cell>
        </row>
        <row r="69">
          <cell r="A69" t="str">
            <v>Modelos de Regressão</v>
          </cell>
          <cell r="E69">
            <v>4</v>
          </cell>
          <cell r="F69">
            <v>60</v>
          </cell>
          <cell r="I69">
            <v>3</v>
          </cell>
          <cell r="J69">
            <v>3</v>
          </cell>
          <cell r="K69">
            <v>0</v>
          </cell>
          <cell r="L69">
            <v>0</v>
          </cell>
        </row>
        <row r="70">
          <cell r="A70" t="str">
            <v>Análise Multivariada</v>
          </cell>
          <cell r="E70">
            <v>4</v>
          </cell>
          <cell r="F70">
            <v>60</v>
          </cell>
          <cell r="I70">
            <v>2</v>
          </cell>
          <cell r="J70">
            <v>2</v>
          </cell>
          <cell r="K70">
            <v>0</v>
          </cell>
          <cell r="L70">
            <v>0</v>
          </cell>
        </row>
        <row r="71">
          <cell r="A71" t="str">
            <v>Estatística Matemática</v>
          </cell>
          <cell r="E71">
            <v>4</v>
          </cell>
          <cell r="F71">
            <v>60</v>
          </cell>
          <cell r="I71">
            <v>2</v>
          </cell>
          <cell r="J71">
            <v>2</v>
          </cell>
          <cell r="K71">
            <v>0</v>
          </cell>
          <cell r="L71">
            <v>0</v>
          </cell>
        </row>
        <row r="74">
          <cell r="E74">
            <v>12</v>
          </cell>
          <cell r="F74">
            <v>180</v>
          </cell>
          <cell r="G74">
            <v>180</v>
          </cell>
          <cell r="I74">
            <v>7</v>
          </cell>
          <cell r="J74">
            <v>7</v>
          </cell>
          <cell r="K74">
            <v>0</v>
          </cell>
          <cell r="L74">
            <v>0</v>
          </cell>
          <cell r="O74">
            <v>3</v>
          </cell>
        </row>
        <row r="78">
          <cell r="A78" t="str">
            <v>Areli Mesquita da Silva</v>
          </cell>
        </row>
        <row r="80">
          <cell r="A80" t="str">
            <v>Um modelo estocástico para previsão de desvios da coluna de perfuração em poços petrolíferos</v>
          </cell>
        </row>
        <row r="82">
          <cell r="A82" t="str">
            <v>Programa de Recursos Humanos da ANP-PRH25</v>
          </cell>
          <cell r="G82">
            <v>37408</v>
          </cell>
          <cell r="H82">
            <v>38168</v>
          </cell>
        </row>
        <row r="85">
          <cell r="A85" t="str">
            <v>Damião Ferreira de Paulo</v>
          </cell>
        </row>
        <row r="87">
          <cell r="A87" t="str">
            <v>Um estudo sobre ajuste de histórico por regressão L1</v>
          </cell>
        </row>
        <row r="89">
          <cell r="A89" t="str">
            <v>Programa de Recursos Humanos da ANP-PRH25</v>
          </cell>
          <cell r="G89">
            <v>37631</v>
          </cell>
        </row>
        <row r="92">
          <cell r="A92" t="str">
            <v>Hermana de Fátima Borges</v>
          </cell>
        </row>
        <row r="94">
          <cell r="A94" t="str">
            <v>Introdução à Pesquisa Operacional</v>
          </cell>
        </row>
        <row r="96">
          <cell r="A96" t="str">
            <v>Instituto do Milênio em Matemática </v>
          </cell>
          <cell r="G96">
            <v>37742</v>
          </cell>
        </row>
        <row r="104">
          <cell r="L104">
            <v>100</v>
          </cell>
        </row>
        <row r="110">
          <cell r="A110" t="str">
            <v>Ana Cristina Brandão da Rocha</v>
          </cell>
        </row>
        <row r="112">
          <cell r="A112" t="str">
            <v>A Geoestatística aplicada à avaliação e caracterização de reservatórios petrolíferos</v>
          </cell>
          <cell r="J112" t="str">
            <v>ANP</v>
          </cell>
        </row>
        <row r="114">
          <cell r="G114">
            <v>37625</v>
          </cell>
          <cell r="H114" t="str">
            <v>31/03/05</v>
          </cell>
        </row>
        <row r="117">
          <cell r="A117" t="str">
            <v>Dorival Lobato Júnior</v>
          </cell>
        </row>
        <row r="119">
          <cell r="A119" t="str">
            <v>Influência Local em Modelos de Regressão</v>
          </cell>
        </row>
        <row r="121">
          <cell r="G121">
            <v>37265</v>
          </cell>
          <cell r="H121">
            <v>38045</v>
          </cell>
        </row>
        <row r="124">
          <cell r="A124" t="str">
            <v>Grayci-Mary Gonçalves Leal</v>
          </cell>
        </row>
        <row r="126">
          <cell r="A126" t="str">
            <v>A questão do meio-ambiente na indústria do Petróleo</v>
          </cell>
        </row>
        <row r="128">
          <cell r="G128">
            <v>38047</v>
          </cell>
        </row>
        <row r="136">
          <cell r="L136">
            <v>90</v>
          </cell>
        </row>
        <row r="140">
          <cell r="A140" t="str">
            <v>Diagnóstico em Modelos de Regressão</v>
          </cell>
        </row>
        <row r="142">
          <cell r="H142" t="str">
            <v>Coordenador</v>
          </cell>
          <cell r="J142">
            <v>36163</v>
          </cell>
        </row>
        <row r="145">
          <cell r="A145" t="str">
            <v>Programa Interdepartamental de Tecnologia em Petróleo e Gás - PRH(25)</v>
          </cell>
          <cell r="I145" t="str">
            <v>ANP</v>
          </cell>
        </row>
        <row r="147">
          <cell r="H147" t="str">
            <v>Participante</v>
          </cell>
          <cell r="J147">
            <v>36528</v>
          </cell>
        </row>
        <row r="158">
          <cell r="L158">
            <v>180</v>
          </cell>
        </row>
        <row r="183">
          <cell r="L183">
            <v>0</v>
          </cell>
        </row>
        <row r="187">
          <cell r="A187" t="str">
            <v>Silva, Areli Mesquita e Souza, Francisco A. M. de Souza, Previsão de Desvios na Coluna de Perfuração via Modelo de Regressão. Rio Oil &amp; Gas 2004</v>
          </cell>
        </row>
        <row r="188">
          <cell r="B188" t="str">
            <v>Trabalhos completos publicados em anais de eventos nacionais</v>
          </cell>
        </row>
        <row r="191">
          <cell r="A191" t="str">
            <v>SILVA, A. M. &amp; SOUZA, F. A. M. - Regressão Circular-Linear para Dados Direcionais, CD-R0M do I Congresso de Iniciação Científica da Universidade Federal de Campina Grande, PIBIC/CNPq/UFCG, 2004.</v>
          </cell>
        </row>
        <row r="192">
          <cell r="B192" t="str">
            <v>Trabalhos completos publicados em anais de eventos nacionais</v>
          </cell>
        </row>
        <row r="195">
          <cell r="A195" t="str">
            <v>BORGES, H. F. &amp; SOUZA, F. A. M. - O Método Simplex e o Problema de Transporte, CD-R0M do I Congresso de Iniciação Científica da Universidade Federal de Campina Grande, PIBIC/CNPq/UFCG-2004.</v>
          </cell>
        </row>
        <row r="196">
          <cell r="B196" t="str">
            <v>Resumo publicado em anais de eventos nacionais</v>
          </cell>
        </row>
        <row r="199">
          <cell r="A199" t="str">
            <v>Silva, Areli Mesquita e Souza, Francisco A. M. de Souza, Aplicação de Regressão circular Linear na Perfuração de Poços Petrolíferos. “Jornadas de Iniciação Científica no IMPA“, realizadas no período de 08 a 12 de novembro de 2004.</v>
          </cell>
        </row>
        <row r="200">
          <cell r="B200" t="str">
            <v>Trabalhos completos publicados em anais de eventos nacionais</v>
          </cell>
        </row>
        <row r="203">
          <cell r="A203" t="str">
            <v>A. C. B. ROCHA &amp; F. A. M. SOUZA, A Geoestatística Aplicação à Avaliação e Caracterização de Reservatórios Petrolífereros, IV Reunião Anual de Avaliação do PRH-25/ANP, pp. 20-21, 2004.</v>
          </cell>
        </row>
        <row r="204">
          <cell r="B204" t="str">
            <v>Trabalhos completos publicados em anais de eventos nacionais</v>
          </cell>
        </row>
        <row r="207">
          <cell r="A207" t="str">
            <v>D. F. DE PAULO &amp; F. A. M. DE SOUZA, Um Estudo Sobre Ajuste de Histórico por Regressão L1, IV Reunião Anual de Avaliação do PRH-25/ANP, pp. 36-37, 2004.</v>
          </cell>
        </row>
        <row r="208">
          <cell r="B208" t="str">
            <v>Trabalhos completos publicados em anais de eventos nacionais</v>
          </cell>
        </row>
        <row r="234">
          <cell r="A234" t="str">
            <v>Um modelo estocástico para previsão de desvios da coluna de perfuração em poços petrolífero</v>
          </cell>
          <cell r="J234">
            <v>37408</v>
          </cell>
          <cell r="K234">
            <v>38168</v>
          </cell>
        </row>
        <row r="254">
          <cell r="L254">
            <v>40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Coordenador do LANEST</v>
          </cell>
          <cell r="H289" t="str">
            <v>Portaria xxxxx</v>
          </cell>
          <cell r="J289" t="str">
            <v>xxxx</v>
          </cell>
        </row>
        <row r="293">
          <cell r="A293" t="str">
            <v>Coordenador da Área de Estatística</v>
          </cell>
          <cell r="H293" t="str">
            <v>xxxxxxxxx</v>
          </cell>
          <cell r="J293" t="str">
            <v>xxxxxx</v>
          </cell>
        </row>
        <row r="307">
          <cell r="L307">
            <v>45</v>
          </cell>
        </row>
        <row r="311">
          <cell r="A311" t="str">
            <v>Graduação em Engenharia de Materiais</v>
          </cell>
          <cell r="H311" t="str">
            <v>Port/DCCT/No120/03</v>
          </cell>
          <cell r="J311">
            <v>37883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Ciências da Computação</v>
          </cell>
          <cell r="H315" t="str">
            <v>Port/DCCT/No112/03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19">
          <cell r="A319" t="str">
            <v>Pós-Graduação em Matemática</v>
          </cell>
          <cell r="H319" t="str">
            <v>Port./DCCT/No227/02</v>
          </cell>
          <cell r="J319">
            <v>37609</v>
          </cell>
        </row>
        <row r="320">
          <cell r="B320" t="str">
            <v>Participação em Colegiado de Curso como membro suplente</v>
          </cell>
        </row>
        <row r="329">
          <cell r="L329">
            <v>5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120</v>
          </cell>
          <cell r="E345">
            <v>180</v>
          </cell>
          <cell r="F345">
            <v>300</v>
          </cell>
          <cell r="G345">
            <v>100</v>
          </cell>
          <cell r="H345">
            <v>90</v>
          </cell>
          <cell r="I345">
            <v>180</v>
          </cell>
          <cell r="J345">
            <v>0</v>
          </cell>
          <cell r="K345">
            <v>40</v>
          </cell>
          <cell r="L345">
            <v>0</v>
          </cell>
        </row>
        <row r="348">
          <cell r="A348">
            <v>0</v>
          </cell>
          <cell r="B348">
            <v>45</v>
          </cell>
          <cell r="C348">
            <v>5</v>
          </cell>
          <cell r="D348">
            <v>0</v>
          </cell>
          <cell r="E348">
            <v>1060</v>
          </cell>
        </row>
      </sheetData>
      <sheetData sheetId="14">
        <row r="5">
          <cell r="L5">
            <v>1280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Gilberto da Silva Matos</v>
          </cell>
          <cell r="J13" t="str">
            <v>1350510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 t="str">
            <v>25/04/02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19">
          <cell r="A19" t="str">
            <v>Universidade de São Paulo - USP/SP.</v>
          </cell>
          <cell r="I19">
            <v>38047</v>
          </cell>
          <cell r="J19">
            <v>39141</v>
          </cell>
          <cell r="K19" t="str">
            <v>Port.R/SRH/No.167</v>
          </cell>
        </row>
        <row r="21">
          <cell r="A21" t="str">
            <v>Doutorado em Estatística</v>
          </cell>
          <cell r="L21">
            <v>1280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1280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1280</v>
          </cell>
        </row>
      </sheetData>
      <sheetData sheetId="15">
        <row r="5">
          <cell r="L5">
            <v>960</v>
          </cell>
        </row>
        <row r="6">
          <cell r="L6">
            <v>520</v>
          </cell>
        </row>
        <row r="8">
          <cell r="L8">
            <v>532</v>
          </cell>
        </row>
        <row r="13">
          <cell r="C13" t="str">
            <v>Henrique Fernandes de Lima</v>
          </cell>
          <cell r="J13" t="str">
            <v>1459040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38175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Dif. E Integral II T- 01</v>
          </cell>
          <cell r="E57">
            <v>4</v>
          </cell>
          <cell r="F57">
            <v>60</v>
          </cell>
          <cell r="I57">
            <v>9</v>
          </cell>
          <cell r="J57">
            <v>2</v>
          </cell>
          <cell r="K57">
            <v>4</v>
          </cell>
          <cell r="L57">
            <v>3</v>
          </cell>
        </row>
        <row r="58">
          <cell r="A58" t="str">
            <v>Variáveis Complexas T- 01</v>
          </cell>
          <cell r="E58">
            <v>4</v>
          </cell>
          <cell r="F58">
            <v>60</v>
          </cell>
          <cell r="I58">
            <v>60</v>
          </cell>
          <cell r="J58">
            <v>39</v>
          </cell>
          <cell r="K58">
            <v>10</v>
          </cell>
          <cell r="L58">
            <v>11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69</v>
          </cell>
          <cell r="J62">
            <v>41</v>
          </cell>
          <cell r="K62">
            <v>14</v>
          </cell>
          <cell r="L62">
            <v>14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Bruno Formiga Guimarães</v>
          </cell>
        </row>
        <row r="80">
          <cell r="A80" t="str">
            <v>Orientação de trabalho de monitoria</v>
          </cell>
        </row>
        <row r="82">
          <cell r="A82" t="str">
            <v>Monitoria</v>
          </cell>
          <cell r="G82">
            <v>38243</v>
          </cell>
          <cell r="H82">
            <v>38337</v>
          </cell>
        </row>
        <row r="85">
          <cell r="A85" t="str">
            <v>Lorena Monteiro Cavalcanti</v>
          </cell>
        </row>
        <row r="87">
          <cell r="A87" t="str">
            <v>Orientação de trabalho de monitoria</v>
          </cell>
        </row>
        <row r="89">
          <cell r="A89" t="str">
            <v>Monitoria</v>
          </cell>
          <cell r="G89">
            <v>38294</v>
          </cell>
          <cell r="H89">
            <v>38337</v>
          </cell>
        </row>
        <row r="104">
          <cell r="L104">
            <v>32</v>
          </cell>
        </row>
        <row r="136">
          <cell r="L136">
            <v>0</v>
          </cell>
        </row>
        <row r="140">
          <cell r="A140" t="str">
            <v>Classificação de Hipersuperfícies CMC com bordo esférico no espaço de deSitter</v>
          </cell>
        </row>
        <row r="142">
          <cell r="H142" t="str">
            <v>Coordenador</v>
          </cell>
          <cell r="J142">
            <v>38176</v>
          </cell>
        </row>
        <row r="158">
          <cell r="L158">
            <v>60</v>
          </cell>
        </row>
        <row r="183">
          <cell r="L183">
            <v>0</v>
          </cell>
        </row>
        <row r="234">
          <cell r="A234" t="str">
            <v>Comissão revisora dos trabalhos de iniciação científica do DME - UFCG</v>
          </cell>
          <cell r="J234">
            <v>38294</v>
          </cell>
          <cell r="K234">
            <v>38296</v>
          </cell>
        </row>
        <row r="237">
          <cell r="A237" t="str">
            <v>Comissão avaliadora dos pôsteres do encontro de iniciação científica da UFCG</v>
          </cell>
          <cell r="J237">
            <v>38315</v>
          </cell>
          <cell r="K237">
            <v>38316</v>
          </cell>
        </row>
        <row r="254">
          <cell r="L254">
            <v>14</v>
          </cell>
        </row>
        <row r="258">
          <cell r="A258" t="str">
            <v>DO P.S.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33">
          <cell r="A333" t="str">
            <v>Seminário do DME : Teoria de Morse</v>
          </cell>
          <cell r="J333">
            <v>38201</v>
          </cell>
          <cell r="K333">
            <v>38288</v>
          </cell>
        </row>
        <row r="334">
          <cell r="A334" t="str">
            <v>Seminário do DME : Tópicos de Geometria Riemanniana</v>
          </cell>
          <cell r="J334">
            <v>38265</v>
          </cell>
          <cell r="K334">
            <v>38331</v>
          </cell>
        </row>
        <row r="335">
          <cell r="A335" t="str">
            <v>Estudo preparatório para exame de qualificação do doutorado-UFC</v>
          </cell>
          <cell r="J335">
            <v>38229</v>
          </cell>
          <cell r="K335">
            <v>38337</v>
          </cell>
        </row>
        <row r="337">
          <cell r="A337" t="str">
            <v>Participação na disciplina Tópicos Especiais de Análise do mestrado</v>
          </cell>
          <cell r="J337">
            <v>38201</v>
          </cell>
          <cell r="K337">
            <v>38337</v>
          </cell>
        </row>
        <row r="340">
          <cell r="L340">
            <v>186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120</v>
          </cell>
          <cell r="E345">
            <v>0</v>
          </cell>
          <cell r="F345">
            <v>120</v>
          </cell>
          <cell r="G345">
            <v>32</v>
          </cell>
          <cell r="H345">
            <v>0</v>
          </cell>
          <cell r="I345">
            <v>60</v>
          </cell>
          <cell r="J345">
            <v>0</v>
          </cell>
          <cell r="K345">
            <v>14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186</v>
          </cell>
          <cell r="E348">
            <v>532</v>
          </cell>
        </row>
      </sheetData>
      <sheetData sheetId="16">
        <row r="5">
          <cell r="L5">
            <v>1280</v>
          </cell>
        </row>
        <row r="6">
          <cell r="L6">
            <v>800</v>
          </cell>
        </row>
        <row r="8">
          <cell r="L8">
            <v>880</v>
          </cell>
        </row>
        <row r="13">
          <cell r="C13" t="str">
            <v>Izabel Maria Barbosa de Albuquerque</v>
          </cell>
          <cell r="J13" t="str">
            <v>3340480</v>
          </cell>
          <cell r="L13" t="str">
            <v>Afastado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29290</v>
          </cell>
          <cell r="E15" t="str">
            <v>Contrato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Dif. E Integral I T- 01</v>
          </cell>
          <cell r="E57">
            <v>6</v>
          </cell>
          <cell r="F57">
            <v>90</v>
          </cell>
          <cell r="I57">
            <v>56</v>
          </cell>
          <cell r="J57">
            <v>9</v>
          </cell>
          <cell r="K57">
            <v>28</v>
          </cell>
          <cell r="L57">
            <v>19</v>
          </cell>
        </row>
        <row r="58">
          <cell r="A58" t="str">
            <v>Prática P/ Ensino de Matemática II</v>
          </cell>
          <cell r="E58">
            <v>6</v>
          </cell>
          <cell r="F58">
            <v>90</v>
          </cell>
          <cell r="I58">
            <v>10</v>
          </cell>
          <cell r="J58">
            <v>7</v>
          </cell>
          <cell r="K58">
            <v>3</v>
          </cell>
          <cell r="L58">
            <v>0</v>
          </cell>
        </row>
        <row r="62">
          <cell r="E62">
            <v>12</v>
          </cell>
          <cell r="F62">
            <v>180</v>
          </cell>
          <cell r="G62">
            <v>225</v>
          </cell>
          <cell r="I62">
            <v>66</v>
          </cell>
          <cell r="J62">
            <v>16</v>
          </cell>
          <cell r="K62">
            <v>31</v>
          </cell>
          <cell r="L62">
            <v>19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Tese de Doutorado em Educação Matemática</v>
          </cell>
          <cell r="I140" t="str">
            <v>CAPES</v>
          </cell>
        </row>
        <row r="142">
          <cell r="H142" t="str">
            <v>Coordenador</v>
          </cell>
          <cell r="J142">
            <v>38047</v>
          </cell>
        </row>
        <row r="158">
          <cell r="L158">
            <v>465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11">
          <cell r="A311" t="str">
            <v>Graduação em Economia</v>
          </cell>
          <cell r="H311" t="str">
            <v>Portaria/DCCT/No.028/04</v>
          </cell>
          <cell r="J311">
            <v>38064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Administração</v>
          </cell>
          <cell r="H315" t="str">
            <v>Portaria/DCCT/No.027/04</v>
          </cell>
          <cell r="J315">
            <v>38064</v>
          </cell>
        </row>
        <row r="316">
          <cell r="B316" t="str">
            <v>Participação em Colegiado de Curso como membro suplente</v>
          </cell>
        </row>
        <row r="329">
          <cell r="L329">
            <v>10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225</v>
          </cell>
          <cell r="G345">
            <v>0</v>
          </cell>
          <cell r="H345">
            <v>0</v>
          </cell>
          <cell r="I345">
            <v>465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10</v>
          </cell>
          <cell r="D348">
            <v>0</v>
          </cell>
          <cell r="E348">
            <v>880</v>
          </cell>
        </row>
      </sheetData>
      <sheetData sheetId="17">
        <row r="5">
          <cell r="L5">
            <v>1280</v>
          </cell>
        </row>
        <row r="6">
          <cell r="L6">
            <v>800</v>
          </cell>
        </row>
        <row r="8">
          <cell r="L8">
            <v>890</v>
          </cell>
        </row>
        <row r="13">
          <cell r="C13" t="str">
            <v>Jaime Alves Barbosa Sobrinho</v>
          </cell>
          <cell r="J13" t="str">
            <v>337185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>
            <v>32782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Ánálise II  T- 01</v>
          </cell>
          <cell r="E57">
            <v>4</v>
          </cell>
          <cell r="F57">
            <v>60</v>
          </cell>
          <cell r="I57">
            <v>6</v>
          </cell>
          <cell r="J57">
            <v>4</v>
          </cell>
          <cell r="K57">
            <v>2</v>
          </cell>
          <cell r="L57">
            <v>0</v>
          </cell>
        </row>
        <row r="58">
          <cell r="A58" t="str">
            <v>Álgebra Linear  II  T- 01</v>
          </cell>
          <cell r="E58">
            <v>4</v>
          </cell>
          <cell r="F58">
            <v>60</v>
          </cell>
          <cell r="I58">
            <v>10</v>
          </cell>
          <cell r="J58">
            <v>2</v>
          </cell>
          <cell r="K58">
            <v>8</v>
          </cell>
          <cell r="L58">
            <v>0</v>
          </cell>
        </row>
        <row r="59">
          <cell r="A59" t="str">
            <v>Álgebra Vetorial e Geom. Analítica  T-01</v>
          </cell>
          <cell r="E59">
            <v>4</v>
          </cell>
          <cell r="F59">
            <v>60</v>
          </cell>
          <cell r="I59">
            <v>17</v>
          </cell>
          <cell r="J59">
            <v>4</v>
          </cell>
          <cell r="K59">
            <v>8</v>
          </cell>
          <cell r="L59">
            <v>5</v>
          </cell>
        </row>
        <row r="62">
          <cell r="E62">
            <v>12</v>
          </cell>
          <cell r="F62">
            <v>180</v>
          </cell>
          <cell r="G62">
            <v>260</v>
          </cell>
          <cell r="I62">
            <v>33</v>
          </cell>
          <cell r="J62">
            <v>10</v>
          </cell>
          <cell r="K62">
            <v>18</v>
          </cell>
          <cell r="L62">
            <v>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Ideais de polinômios entre espaços de Banach</v>
          </cell>
        </row>
        <row r="142">
          <cell r="H142" t="str">
            <v>Participante</v>
          </cell>
          <cell r="J142" t="str">
            <v>03/2003</v>
          </cell>
          <cell r="K142" t="str">
            <v>12/2004</v>
          </cell>
        </row>
        <row r="145">
          <cell r="A145" t="str">
            <v>Rede Cooperativa de Pesquisa em Asfalto</v>
          </cell>
          <cell r="I145" t="str">
            <v>FINEP</v>
          </cell>
        </row>
        <row r="147">
          <cell r="H147" t="str">
            <v>Participante</v>
          </cell>
          <cell r="J147" t="str">
            <v>09/2001</v>
          </cell>
        </row>
        <row r="158">
          <cell r="L158">
            <v>280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Sub-Chefe do Departamento de Matemática e Estatística</v>
          </cell>
          <cell r="H289" t="str">
            <v>Port. R/SRH/181/2003</v>
          </cell>
          <cell r="J289">
            <v>37681</v>
          </cell>
          <cell r="K289">
            <v>38411</v>
          </cell>
        </row>
        <row r="293">
          <cell r="A293" t="str">
            <v>Vice-Coordenador do LAPEM</v>
          </cell>
          <cell r="H293" t="str">
            <v>Port.DME/UFCG/10/03</v>
          </cell>
          <cell r="J293">
            <v>37681</v>
          </cell>
        </row>
        <row r="307">
          <cell r="L307">
            <v>80</v>
          </cell>
        </row>
        <row r="311">
          <cell r="A311" t="str">
            <v>Graduação em Ciências da Computação</v>
          </cell>
          <cell r="H311" t="str">
            <v>Port/DCCT/No112/03</v>
          </cell>
          <cell r="J311">
            <v>37883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Engenharia Química</v>
          </cell>
          <cell r="H315" t="str">
            <v>Port/DCCT/No122/03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19">
          <cell r="A319" t="str">
            <v>Pós-Graduação em Matemática</v>
          </cell>
          <cell r="H319" t="str">
            <v>Port/DCCT/No229/02</v>
          </cell>
          <cell r="J319">
            <v>37609</v>
          </cell>
        </row>
        <row r="320">
          <cell r="B320" t="str">
            <v>Participação em Colegiado de Curso como membro titular, exceto membro nato</v>
          </cell>
        </row>
        <row r="329">
          <cell r="L329">
            <v>60</v>
          </cell>
        </row>
        <row r="340">
          <cell r="L340">
            <v>30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260</v>
          </cell>
          <cell r="G345">
            <v>0</v>
          </cell>
          <cell r="H345">
            <v>0</v>
          </cell>
          <cell r="I345">
            <v>280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80</v>
          </cell>
          <cell r="C348">
            <v>60</v>
          </cell>
          <cell r="D348">
            <v>30</v>
          </cell>
          <cell r="E348">
            <v>890</v>
          </cell>
        </row>
      </sheetData>
      <sheetData sheetId="18">
        <row r="5">
          <cell r="L5">
            <v>1280</v>
          </cell>
        </row>
        <row r="6">
          <cell r="L6">
            <v>800</v>
          </cell>
        </row>
        <row r="8">
          <cell r="L8">
            <v>806</v>
          </cell>
        </row>
        <row r="13">
          <cell r="C13" t="str">
            <v>José de Arimatéia Fernandes</v>
          </cell>
          <cell r="J13" t="str">
            <v>1030217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IV</v>
          </cell>
          <cell r="D15">
            <v>34100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180</v>
          </cell>
        </row>
        <row r="57">
          <cell r="A57" t="str">
            <v>Equacöes Dif. Lineares T- 01</v>
          </cell>
          <cell r="E57">
            <v>4</v>
          </cell>
          <cell r="F57">
            <v>60</v>
          </cell>
          <cell r="I57">
            <v>48</v>
          </cell>
          <cell r="J57">
            <v>32</v>
          </cell>
          <cell r="K57">
            <v>10</v>
          </cell>
          <cell r="L57">
            <v>6</v>
          </cell>
        </row>
        <row r="58">
          <cell r="A58" t="str">
            <v>Tóp. Esp. De Análise T- 01</v>
          </cell>
          <cell r="E58">
            <v>4</v>
          </cell>
          <cell r="F58">
            <v>60</v>
          </cell>
          <cell r="I58">
            <v>9</v>
          </cell>
          <cell r="J58">
            <v>7</v>
          </cell>
          <cell r="K58">
            <v>2</v>
          </cell>
          <cell r="L58">
            <v>0</v>
          </cell>
        </row>
        <row r="59">
          <cell r="A59" t="str">
            <v>Topologia dos Esp. Métricos T-01</v>
          </cell>
          <cell r="E59">
            <v>4</v>
          </cell>
          <cell r="F59">
            <v>60</v>
          </cell>
          <cell r="I59">
            <v>3</v>
          </cell>
          <cell r="J59">
            <v>2</v>
          </cell>
          <cell r="K59">
            <v>1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180</v>
          </cell>
          <cell r="I62">
            <v>60</v>
          </cell>
          <cell r="J62">
            <v>41</v>
          </cell>
          <cell r="K62">
            <v>13</v>
          </cell>
          <cell r="L62">
            <v>6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Emerson Souza Silva</v>
          </cell>
        </row>
        <row r="80">
          <cell r="A80" t="str">
            <v>Sistemas de Equações Diferenciais e Aplicações</v>
          </cell>
        </row>
        <row r="82">
          <cell r="A82" t="str">
            <v>Instituto do Milênio em Matemática </v>
          </cell>
          <cell r="G82">
            <v>37712</v>
          </cell>
          <cell r="H82">
            <v>38352</v>
          </cell>
        </row>
        <row r="85">
          <cell r="A85" t="str">
            <v>Luciano Martins Barros</v>
          </cell>
        </row>
        <row r="87">
          <cell r="A87" t="str">
            <v>Métodos Numéricos para Eqs. Dif. Ordinárias e Aplicações</v>
          </cell>
        </row>
        <row r="89">
          <cell r="A89" t="str">
            <v>Instituto do Milênio em Matemática </v>
          </cell>
          <cell r="G89">
            <v>38047</v>
          </cell>
          <cell r="H89">
            <v>38352</v>
          </cell>
        </row>
        <row r="104">
          <cell r="L104">
            <v>120</v>
          </cell>
        </row>
        <row r="136">
          <cell r="L136">
            <v>0</v>
          </cell>
        </row>
        <row r="140">
          <cell r="A140" t="str">
            <v>Grades Reduzidas na Resolução Espectral das Equações de Águas Rasas</v>
          </cell>
          <cell r="I140" t="str">
            <v>CAPES</v>
          </cell>
        </row>
        <row r="142">
          <cell r="H142" t="str">
            <v>Participante</v>
          </cell>
          <cell r="J142">
            <v>35855</v>
          </cell>
          <cell r="K142">
            <v>38173</v>
          </cell>
        </row>
        <row r="158">
          <cell r="L158">
            <v>90</v>
          </cell>
        </row>
        <row r="183">
          <cell r="L183">
            <v>0</v>
          </cell>
        </row>
        <row r="187">
          <cell r="A187" t="str">
            <v>SILVA, E. S., FERNANDES, J. A ., Alguns Métodos Numéricos usados no Estudo de Equações Diferenciais, Jornada de Iniciação Científica do IMPA, RJ, de 8 a 12 de novembro de 2004.</v>
          </cell>
        </row>
        <row r="188">
          <cell r="B188" t="str">
            <v>Trabalhos completos publicados em anais de eventos nacionais</v>
          </cell>
        </row>
        <row r="191">
          <cell r="A191" t="str">
            <v>SILVA, E. S. ; FERNANDES, J. A. - Alguns Métodos Numéricos Aplicados no Estudo de Equações Diferenciais, CD-R0M do I Congresso de Iniciação Científica da Universidade Federal de Campina Grande, PIBIC/CNPq/UFCG-2004.</v>
          </cell>
        </row>
        <row r="192">
          <cell r="B192" t="str">
            <v>Trabalhos completos publicados em anais de eventos nacionais</v>
          </cell>
        </row>
        <row r="195">
          <cell r="A195" t="str">
            <v>BARROS, L. M. &amp; FERNANDES, J. A. -  O Uso de Equações Diferenciais no Estudo de Dinâmica de Populações, CD-R0M do I Congresso de Iniciação Científica da Universidade Federal de Campina Grande, PIBIC/CNPq/UFCG-2004.</v>
          </cell>
        </row>
        <row r="196">
          <cell r="B196" t="str">
            <v>Trabalhos completos publicados em anais de eventos nacionais</v>
          </cell>
        </row>
        <row r="218">
          <cell r="A218" t="str">
            <v>Palestra "Equações de Águas Rasas Linearizadas Planares" proferida no II MatFest - UFAL, 16 a 19 de novembro de 2004.</v>
          </cell>
        </row>
        <row r="219">
          <cell r="B219" t="str">
            <v>Participação em eventos técnico-científicos ou artístico-culturais como debatedor convidado</v>
          </cell>
        </row>
        <row r="234">
          <cell r="A234" t="str">
            <v>Participação na Comissão de Bolsas da Pós-Graduação em Meteorologia</v>
          </cell>
          <cell r="J234">
            <v>38131</v>
          </cell>
        </row>
        <row r="254">
          <cell r="L254">
            <v>0</v>
          </cell>
        </row>
        <row r="258">
          <cell r="A258" t="str">
            <v>PARTICIPAÇÃ0 EM BANCAS E COMISSÕES EXAMINADORAS (PBCE)</v>
          </cell>
          <cell r="K258" t="str">
            <v>15-17/12/04</v>
          </cell>
        </row>
        <row r="278">
          <cell r="L278">
            <v>16</v>
          </cell>
        </row>
        <row r="285">
          <cell r="L285">
            <v>0</v>
          </cell>
        </row>
        <row r="289">
          <cell r="A289" t="str">
            <v>Coordenador da Biblioteca/DME</v>
          </cell>
          <cell r="H289" t="str">
            <v>Port/DME/UFCG/01/2004</v>
          </cell>
          <cell r="J289">
            <v>38043</v>
          </cell>
        </row>
        <row r="307">
          <cell r="L307">
            <v>30</v>
          </cell>
        </row>
        <row r="311">
          <cell r="A311" t="str">
            <v>Pós-Graduação em Meteorologia</v>
          </cell>
          <cell r="H311" t="str">
            <v>Port/DCCT/No130/03</v>
          </cell>
          <cell r="J311">
            <v>37889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Pós-Graduação em Engenharia Química</v>
          </cell>
          <cell r="H315" t="str">
            <v>Port/DCCT/No134/03</v>
          </cell>
          <cell r="J315">
            <v>37911</v>
          </cell>
        </row>
        <row r="316">
          <cell r="B316" t="str">
            <v>Participação em Colegiado de Curso como membro suplente</v>
          </cell>
        </row>
        <row r="329">
          <cell r="L329">
            <v>10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180</v>
          </cell>
          <cell r="D345">
            <v>180</v>
          </cell>
          <cell r="E345">
            <v>0</v>
          </cell>
          <cell r="F345">
            <v>180</v>
          </cell>
          <cell r="G345">
            <v>120</v>
          </cell>
          <cell r="H345">
            <v>0</v>
          </cell>
          <cell r="I345">
            <v>90</v>
          </cell>
          <cell r="J345">
            <v>0</v>
          </cell>
          <cell r="K345">
            <v>0</v>
          </cell>
          <cell r="L345">
            <v>16</v>
          </cell>
        </row>
        <row r="348">
          <cell r="A348">
            <v>0</v>
          </cell>
          <cell r="B348">
            <v>30</v>
          </cell>
          <cell r="C348">
            <v>10</v>
          </cell>
          <cell r="D348">
            <v>0</v>
          </cell>
          <cell r="E348">
            <v>806</v>
          </cell>
        </row>
      </sheetData>
      <sheetData sheetId="19">
        <row r="5">
          <cell r="L5">
            <v>800</v>
          </cell>
        </row>
        <row r="6">
          <cell r="L6">
            <v>520</v>
          </cell>
        </row>
        <row r="8">
          <cell r="L8">
            <v>598</v>
          </cell>
        </row>
        <row r="13">
          <cell r="C13" t="str">
            <v>José Lindomberg Possiano Barreiro</v>
          </cell>
          <cell r="J13" t="str">
            <v>2318350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38201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( Elétrica)</v>
          </cell>
          <cell r="E57">
            <v>4</v>
          </cell>
          <cell r="F57">
            <v>60</v>
          </cell>
          <cell r="I57">
            <v>60</v>
          </cell>
          <cell r="J57">
            <v>38</v>
          </cell>
          <cell r="K57">
            <v>11</v>
          </cell>
          <cell r="L57">
            <v>11</v>
          </cell>
        </row>
        <row r="58">
          <cell r="A58" t="str">
            <v>Fun.de Uma Variáveis Complexa  T- 01</v>
          </cell>
          <cell r="E58">
            <v>4</v>
          </cell>
          <cell r="F58">
            <v>60</v>
          </cell>
          <cell r="I58">
            <v>22</v>
          </cell>
          <cell r="J58">
            <v>10</v>
          </cell>
          <cell r="K58">
            <v>7</v>
          </cell>
          <cell r="L58">
            <v>5</v>
          </cell>
        </row>
        <row r="59">
          <cell r="A59" t="str">
            <v>Cálculo Diferencial e Integral III T-01</v>
          </cell>
          <cell r="E59">
            <v>6</v>
          </cell>
          <cell r="F59">
            <v>20</v>
          </cell>
          <cell r="I59">
            <v>59</v>
          </cell>
          <cell r="J59">
            <v>33</v>
          </cell>
          <cell r="K59">
            <v>17</v>
          </cell>
          <cell r="L59">
            <v>9</v>
          </cell>
        </row>
        <row r="62">
          <cell r="E62">
            <v>14</v>
          </cell>
          <cell r="F62">
            <v>140</v>
          </cell>
          <cell r="G62">
            <v>280</v>
          </cell>
          <cell r="I62">
            <v>141</v>
          </cell>
          <cell r="J62">
            <v>81</v>
          </cell>
          <cell r="K62">
            <v>35</v>
          </cell>
          <cell r="L62">
            <v>25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Vandenberg Gouveia Dias</v>
          </cell>
        </row>
        <row r="80">
          <cell r="A80" t="str">
            <v>Álgebra Linear com Aplicações em Estatística</v>
          </cell>
        </row>
        <row r="82">
          <cell r="A82" t="str">
            <v>Instituto do Milênio em Matemática </v>
          </cell>
          <cell r="G82">
            <v>38231</v>
          </cell>
          <cell r="H82">
            <v>38338</v>
          </cell>
        </row>
        <row r="104">
          <cell r="L104">
            <v>70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187">
          <cell r="A187" t="str">
            <v>DIAS, V. G.; SILVA, A. J. &amp; BARREIRO, J. L. P. - A Melhor Forma de um Escorregador: A Braquistócrona, CD-R0M do I Congresso de Iniciação Científica da Universidade Federal de Campina Grande, PIBIC/CNPq/UFCG-2004.</v>
          </cell>
        </row>
        <row r="188">
          <cell r="B188" t="str">
            <v>Trabalhos completos publicados em anais de eventos nacionais</v>
          </cell>
        </row>
        <row r="254">
          <cell r="L254">
            <v>0</v>
          </cell>
        </row>
        <row r="258">
          <cell r="A258" t="str">
            <v>DO P.S.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33">
          <cell r="A333" t="str">
            <v>Seminário do DME: Teoria de Morse</v>
          </cell>
          <cell r="J333">
            <v>38201</v>
          </cell>
          <cell r="K333">
            <v>38288</v>
          </cell>
        </row>
        <row r="334">
          <cell r="A334" t="str">
            <v>Estudo Preparatório para Pós -Graduaçao</v>
          </cell>
          <cell r="J334">
            <v>38201</v>
          </cell>
          <cell r="K334">
            <v>38303</v>
          </cell>
        </row>
        <row r="340">
          <cell r="L340">
            <v>108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140</v>
          </cell>
          <cell r="E345">
            <v>0</v>
          </cell>
          <cell r="F345">
            <v>280</v>
          </cell>
          <cell r="G345">
            <v>70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108</v>
          </cell>
          <cell r="E348">
            <v>598</v>
          </cell>
        </row>
      </sheetData>
      <sheetData sheetId="20">
        <row r="5">
          <cell r="L5">
            <v>1280</v>
          </cell>
        </row>
        <row r="6">
          <cell r="L6">
            <v>800</v>
          </cell>
        </row>
        <row r="8">
          <cell r="L8">
            <v>848</v>
          </cell>
        </row>
        <row r="13">
          <cell r="C13" t="str">
            <v>José Luiz Neto</v>
          </cell>
          <cell r="J13" t="str">
            <v>332568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28858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Geom. Analítica  T- 05</v>
          </cell>
          <cell r="E57">
            <v>4</v>
          </cell>
          <cell r="F57">
            <v>60</v>
          </cell>
          <cell r="I57">
            <v>60</v>
          </cell>
          <cell r="J57">
            <v>43</v>
          </cell>
          <cell r="K57">
            <v>7</v>
          </cell>
          <cell r="L57">
            <v>10</v>
          </cell>
        </row>
        <row r="58">
          <cell r="A58" t="str">
            <v>O Computador C/ Inst. De Ensino T- 01</v>
          </cell>
          <cell r="E58">
            <v>4</v>
          </cell>
          <cell r="F58">
            <v>60</v>
          </cell>
          <cell r="I58">
            <v>7</v>
          </cell>
          <cell r="J58">
            <v>7</v>
          </cell>
          <cell r="K58">
            <v>0</v>
          </cell>
          <cell r="L58">
            <v>0</v>
          </cell>
        </row>
        <row r="59">
          <cell r="A59" t="str">
            <v>Tem( Prática de Ensino) T- 01</v>
          </cell>
          <cell r="E59">
            <v>4</v>
          </cell>
          <cell r="F59">
            <v>60</v>
          </cell>
          <cell r="I59">
            <v>14</v>
          </cell>
          <cell r="J59">
            <v>13</v>
          </cell>
          <cell r="K59">
            <v>1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81</v>
          </cell>
          <cell r="J62">
            <v>63</v>
          </cell>
          <cell r="K62">
            <v>8</v>
          </cell>
          <cell r="L62">
            <v>10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Emanuel Marcos de Lira</v>
          </cell>
        </row>
        <row r="80">
          <cell r="A80" t="str">
            <v>A Monitoria no DME</v>
          </cell>
        </row>
        <row r="82">
          <cell r="A82" t="str">
            <v>Monitoria</v>
          </cell>
          <cell r="G82">
            <v>38117</v>
          </cell>
          <cell r="H82">
            <v>38324</v>
          </cell>
        </row>
        <row r="85">
          <cell r="A85" t="str">
            <v>Maria Islany Caetano de Souza</v>
          </cell>
        </row>
        <row r="87">
          <cell r="A87" t="str">
            <v>Contextualizando a Matemática</v>
          </cell>
        </row>
        <row r="89">
          <cell r="A89" t="str">
            <v>PROLICEM</v>
          </cell>
          <cell r="G89">
            <v>38147</v>
          </cell>
        </row>
        <row r="92">
          <cell r="A92" t="str">
            <v>Patricia Souza Nóbrega</v>
          </cell>
        </row>
        <row r="94">
          <cell r="A94" t="str">
            <v>Aplicações da Álgebra Linear</v>
          </cell>
        </row>
        <row r="96">
          <cell r="A96" t="str">
            <v>PIBIC</v>
          </cell>
          <cell r="G96">
            <v>37629</v>
          </cell>
          <cell r="H96">
            <v>38199</v>
          </cell>
        </row>
        <row r="104">
          <cell r="L104">
            <v>126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187">
          <cell r="A187" t="str">
            <v>NÓBREGA, P. S.; SOUZA, A. J. &amp; NETO, J. L. - Aplicações da Álgebra Linear: Um Modelo para Estudar a Propagação de um Boato, CD-R0M do I Congresso de Iniciação Científica da Universidade Federal de Campina Grande, PIBIC/CNPq/UFCG-2004.</v>
          </cell>
        </row>
        <row r="234">
          <cell r="A234" t="str">
            <v>Participação na Equipe Executora do Projeto PEC-RP</v>
          </cell>
          <cell r="J234">
            <v>38117</v>
          </cell>
          <cell r="K234">
            <v>38324</v>
          </cell>
        </row>
        <row r="237">
          <cell r="A237" t="str">
            <v>Participação na Equipe Executora do Projeto a Monitoria no DME</v>
          </cell>
          <cell r="J237">
            <v>38117</v>
          </cell>
          <cell r="K237">
            <v>38324</v>
          </cell>
        </row>
        <row r="240">
          <cell r="A240" t="str">
            <v>Parecer em processo de equivalência de disciplina e ou revisão de provas</v>
          </cell>
          <cell r="J240">
            <v>37329</v>
          </cell>
          <cell r="K240">
            <v>38321</v>
          </cell>
        </row>
        <row r="254">
          <cell r="L254">
            <v>16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Comissão de Docência</v>
          </cell>
          <cell r="H289" t="str">
            <v>Portaria/DME/09/03</v>
          </cell>
          <cell r="J289">
            <v>37883</v>
          </cell>
          <cell r="K289" t="str">
            <v>xx/xx/05</v>
          </cell>
        </row>
        <row r="293">
          <cell r="A293" t="str">
            <v>Assessor de Graduação</v>
          </cell>
          <cell r="H293" t="str">
            <v>Portaria/DCCT/070/01</v>
          </cell>
          <cell r="J293">
            <v>37004</v>
          </cell>
          <cell r="K293" t="str">
            <v>xx/xx/05</v>
          </cell>
        </row>
        <row r="297">
          <cell r="A297" t="str">
            <v>Membro da comissão de Avaliação de Docentes (CAD)</v>
          </cell>
          <cell r="H297" t="str">
            <v>Port/DME/No.02/04</v>
          </cell>
          <cell r="J297">
            <v>38260</v>
          </cell>
          <cell r="K297" t="str">
            <v>xx/xx/05</v>
          </cell>
        </row>
        <row r="301">
          <cell r="A301" t="str">
            <v>Membro da Comissão de Acompanhamento da Construção do DME</v>
          </cell>
          <cell r="H301" t="str">
            <v>Port./DME/No. 05/02</v>
          </cell>
          <cell r="J301">
            <v>37329</v>
          </cell>
          <cell r="K301">
            <v>38321</v>
          </cell>
        </row>
        <row r="305">
          <cell r="A305" t="str">
            <v>PROLICEN 2004 - Contextualizando a Matemática</v>
          </cell>
          <cell r="J305">
            <v>38147</v>
          </cell>
          <cell r="K305" t="str">
            <v>xx/xx/05</v>
          </cell>
        </row>
        <row r="307">
          <cell r="L307">
            <v>132</v>
          </cell>
        </row>
        <row r="311">
          <cell r="A311" t="str">
            <v>Graduação em Meteorologia</v>
          </cell>
          <cell r="H311" t="str">
            <v>Port/DCCT/No115/03</v>
          </cell>
          <cell r="J311">
            <v>37883</v>
          </cell>
          <cell r="K311" t="str">
            <v>xx/xx/04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Bacharelado em Física</v>
          </cell>
          <cell r="H315" t="str">
            <v>Port/DCCT/No113/03</v>
          </cell>
          <cell r="J315">
            <v>37883</v>
          </cell>
          <cell r="K315" t="str">
            <v>xx/xx/04</v>
          </cell>
        </row>
        <row r="316">
          <cell r="B316" t="str">
            <v>Participação em Colegiado de Curso como membro suplente</v>
          </cell>
        </row>
        <row r="329">
          <cell r="L329">
            <v>10</v>
          </cell>
        </row>
        <row r="333">
          <cell r="A333" t="str">
            <v>Aplicação das prova da XVII Olímpiada Campinense de Matemática</v>
          </cell>
          <cell r="J333">
            <v>38129</v>
          </cell>
          <cell r="K333">
            <v>38129</v>
          </cell>
        </row>
        <row r="334">
          <cell r="A334" t="str">
            <v>Participação na Oficina de Empreendorismo do CCT/UFCG</v>
          </cell>
          <cell r="J334">
            <v>38175</v>
          </cell>
          <cell r="K334">
            <v>38175</v>
          </cell>
        </row>
        <row r="335">
          <cell r="A335" t="str">
            <v>Participação na Reunião Regional do CONFEA (Conselho Federal de Engenharia, Arquitetura e Agronomia</v>
          </cell>
          <cell r="J335">
            <v>38211</v>
          </cell>
          <cell r="K335">
            <v>38211</v>
          </cell>
        </row>
        <row r="336">
          <cell r="A336" t="str">
            <v>Participação na Conferência Competições Matemáticas: Uma Visão Abrangente.</v>
          </cell>
          <cell r="J336">
            <v>38253</v>
          </cell>
          <cell r="K336">
            <v>38253</v>
          </cell>
        </row>
        <row r="337">
          <cell r="A337" t="str">
            <v>Orientação do resumo do trabalho apresentado pela bolsista do PIBIC Patrícia de S. Nóbrega no CIC 2004 da UFCG.</v>
          </cell>
          <cell r="J337">
            <v>38292</v>
          </cell>
          <cell r="K337">
            <v>38315</v>
          </cell>
        </row>
        <row r="338">
          <cell r="A338" t="str">
            <v>Participação no CIC - PIBIC/2004 da UFCG</v>
          </cell>
          <cell r="J338">
            <v>38316</v>
          </cell>
          <cell r="K338">
            <v>38316</v>
          </cell>
        </row>
        <row r="340">
          <cell r="L340">
            <v>24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360</v>
          </cell>
          <cell r="G345">
            <v>126</v>
          </cell>
          <cell r="H345">
            <v>0</v>
          </cell>
          <cell r="I345">
            <v>0</v>
          </cell>
          <cell r="J345">
            <v>0</v>
          </cell>
          <cell r="K345">
            <v>16</v>
          </cell>
          <cell r="L345">
            <v>0</v>
          </cell>
        </row>
        <row r="348">
          <cell r="A348">
            <v>0</v>
          </cell>
          <cell r="B348">
            <v>132</v>
          </cell>
          <cell r="C348">
            <v>10</v>
          </cell>
          <cell r="D348">
            <v>24</v>
          </cell>
          <cell r="E348">
            <v>848</v>
          </cell>
        </row>
      </sheetData>
      <sheetData sheetId="21">
        <row r="5">
          <cell r="L5">
            <v>1280</v>
          </cell>
        </row>
        <row r="6">
          <cell r="L6">
            <v>800</v>
          </cell>
        </row>
        <row r="8">
          <cell r="L8">
            <v>800</v>
          </cell>
        </row>
        <row r="13">
          <cell r="C13" t="str">
            <v>Joseilson Raimundo de Lima</v>
          </cell>
          <cell r="J13" t="str">
            <v>1314918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 t="str">
            <v>19/06/02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160</v>
          </cell>
        </row>
        <row r="57">
          <cell r="A57" t="str">
            <v>Cálculo Dif. E Integral  I  T- 03 </v>
          </cell>
          <cell r="E57">
            <v>6</v>
          </cell>
          <cell r="F57">
            <v>90</v>
          </cell>
          <cell r="I57">
            <v>59</v>
          </cell>
          <cell r="J57">
            <v>21</v>
          </cell>
          <cell r="K57">
            <v>15</v>
          </cell>
          <cell r="L57">
            <v>23</v>
          </cell>
        </row>
        <row r="58">
          <cell r="A58" t="str">
            <v>Cálculo Dif. E Integral  I  T- 05</v>
          </cell>
          <cell r="E58">
            <v>6</v>
          </cell>
          <cell r="F58">
            <v>90</v>
          </cell>
          <cell r="I58">
            <v>54</v>
          </cell>
          <cell r="J58">
            <v>16</v>
          </cell>
          <cell r="K58">
            <v>29</v>
          </cell>
          <cell r="L58">
            <v>9</v>
          </cell>
        </row>
        <row r="62">
          <cell r="E62">
            <v>12</v>
          </cell>
          <cell r="F62">
            <v>180</v>
          </cell>
          <cell r="G62">
            <v>180</v>
          </cell>
          <cell r="I62">
            <v>113</v>
          </cell>
          <cell r="J62">
            <v>37</v>
          </cell>
          <cell r="K62">
            <v>44</v>
          </cell>
          <cell r="L62">
            <v>32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Crelison Nelson H Alves</v>
          </cell>
        </row>
        <row r="80">
          <cell r="A80" t="str">
            <v>Monitoria de Cálculo I</v>
          </cell>
        </row>
        <row r="82">
          <cell r="A82" t="str">
            <v>Monitoria</v>
          </cell>
          <cell r="G82">
            <v>37751</v>
          </cell>
          <cell r="H82">
            <v>38324</v>
          </cell>
        </row>
        <row r="85">
          <cell r="A85" t="str">
            <v>Gustavo Rocha Albuquerque</v>
          </cell>
        </row>
        <row r="87">
          <cell r="A87" t="str">
            <v>Monitoria de Cálculo I</v>
          </cell>
        </row>
        <row r="89">
          <cell r="A89" t="str">
            <v>Monitoria</v>
          </cell>
          <cell r="G89">
            <v>38117</v>
          </cell>
          <cell r="H89">
            <v>38324</v>
          </cell>
        </row>
        <row r="104">
          <cell r="L104">
            <v>100</v>
          </cell>
        </row>
        <row r="136">
          <cell r="L136">
            <v>0</v>
          </cell>
        </row>
        <row r="158">
          <cell r="L158">
            <v>0</v>
          </cell>
        </row>
        <row r="164">
          <cell r="A164" t="str">
            <v>Olimpíada de Matemática</v>
          </cell>
          <cell r="I164" t="str">
            <v>Permanente</v>
          </cell>
        </row>
        <row r="166">
          <cell r="D166" t="str">
            <v>CNPq</v>
          </cell>
          <cell r="F166" t="str">
            <v>Ativ. Ext. No 0040001</v>
          </cell>
          <cell r="H166" t="str">
            <v>Colaborador </v>
          </cell>
          <cell r="J166">
            <v>38110</v>
          </cell>
          <cell r="K166">
            <v>38354</v>
          </cell>
        </row>
        <row r="183">
          <cell r="L183">
            <v>160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11">
          <cell r="A311" t="str">
            <v>Graduação em Desenho Industrial</v>
          </cell>
          <cell r="H311" t="str">
            <v>Port/DCCT/No123/03</v>
          </cell>
          <cell r="J311">
            <v>37883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Engenharia Mecânica</v>
          </cell>
          <cell r="H315" t="str">
            <v>Port/DCCT/No119/03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29">
          <cell r="L329">
            <v>20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160</v>
          </cell>
          <cell r="D345">
            <v>180</v>
          </cell>
          <cell r="E345">
            <v>0</v>
          </cell>
          <cell r="F345">
            <v>180</v>
          </cell>
          <cell r="G345">
            <v>100</v>
          </cell>
          <cell r="H345">
            <v>0</v>
          </cell>
          <cell r="I345">
            <v>0</v>
          </cell>
          <cell r="J345">
            <v>160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20</v>
          </cell>
          <cell r="D348">
            <v>0</v>
          </cell>
          <cell r="E348">
            <v>800</v>
          </cell>
        </row>
      </sheetData>
      <sheetData sheetId="22">
        <row r="5">
          <cell r="L5">
            <v>1280</v>
          </cell>
        </row>
        <row r="6">
          <cell r="L6">
            <v>800</v>
          </cell>
        </row>
        <row r="8">
          <cell r="L8">
            <v>884</v>
          </cell>
        </row>
        <row r="13">
          <cell r="C13" t="str">
            <v>Luiz Mendes Albuquerque Neto</v>
          </cell>
          <cell r="J13" t="str">
            <v> 0332695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28929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 I  T- 02</v>
          </cell>
          <cell r="E57">
            <v>4</v>
          </cell>
          <cell r="F57">
            <v>60</v>
          </cell>
          <cell r="I57">
            <v>30</v>
          </cell>
          <cell r="J57">
            <v>17</v>
          </cell>
          <cell r="K57">
            <v>8</v>
          </cell>
          <cell r="L57">
            <v>5</v>
          </cell>
        </row>
        <row r="58">
          <cell r="A58" t="str">
            <v>Cálculo Dif. E Integral I T- 02 ( Elétrica )</v>
          </cell>
          <cell r="E58">
            <v>4</v>
          </cell>
          <cell r="F58">
            <v>60</v>
          </cell>
          <cell r="I58">
            <v>60</v>
          </cell>
          <cell r="J58">
            <v>35</v>
          </cell>
          <cell r="K58">
            <v>13</v>
          </cell>
          <cell r="L58">
            <v>12</v>
          </cell>
        </row>
        <row r="59">
          <cell r="A59" t="str">
            <v>Equacöes Dif. Lineares T- 03</v>
          </cell>
          <cell r="E59">
            <v>4</v>
          </cell>
          <cell r="F59">
            <v>60</v>
          </cell>
          <cell r="I59">
            <v>60</v>
          </cell>
          <cell r="J59">
            <v>31</v>
          </cell>
          <cell r="K59">
            <v>17</v>
          </cell>
          <cell r="L59">
            <v>12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150</v>
          </cell>
          <cell r="J62">
            <v>83</v>
          </cell>
          <cell r="K62">
            <v>38</v>
          </cell>
          <cell r="L62">
            <v>29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Rivaldo do Nascimento Júnior</v>
          </cell>
        </row>
        <row r="80">
          <cell r="A80" t="str">
            <v>Introdução à Geometria Diferencial</v>
          </cell>
        </row>
        <row r="82">
          <cell r="A82" t="str">
            <v>Instituto do Milênio em Matemática </v>
          </cell>
          <cell r="G82">
            <v>37625</v>
          </cell>
          <cell r="H82">
            <v>38472</v>
          </cell>
        </row>
        <row r="104">
          <cell r="L104">
            <v>90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187">
          <cell r="A187" t="str">
            <v>Junior, R. do N.e Neto, L.M.A., Uma Abordagem Historica das Superficies Minimas, CD-R0M do I Congresso de Iniciação Científica da Universidade Federal de Campina Grande, PIBIC/CNPq/UFCG-2004.</v>
          </cell>
        </row>
        <row r="188">
          <cell r="B188" t="str">
            <v>Trabalhos completos publicados em anais de eventos nacionais</v>
          </cell>
        </row>
        <row r="191">
          <cell r="A191" t="str">
            <v>Junior, R. do N.e Neto, L.M.A.,Uma Introdução as Superficies Mínimas, Jornada de Iniciação Científica do IMPA, RJ, de 8 a 12 de novembro de 2004.</v>
          </cell>
        </row>
        <row r="192">
          <cell r="B192" t="str">
            <v>Resumo publicado em anais de eventos nacionais</v>
          </cell>
        </row>
        <row r="234">
          <cell r="A234" t="str">
            <v>Programa PEC-RP</v>
          </cell>
        </row>
        <row r="237">
          <cell r="A237" t="str">
            <v>Projeto Politico-Pedagogico do Curso de Graduação em Engenharia de Produção</v>
          </cell>
          <cell r="J237">
            <v>38058</v>
          </cell>
          <cell r="K237">
            <v>38352</v>
          </cell>
        </row>
        <row r="240">
          <cell r="A240" t="str">
            <v>Comissao de Avaliacao de Docentes</v>
          </cell>
          <cell r="J240">
            <v>38260</v>
          </cell>
          <cell r="K240">
            <v>39355</v>
          </cell>
        </row>
        <row r="243">
          <cell r="A243" t="str">
            <v>Coordenacao da Disciplina Calculo Diferencial e Integral I( Enga. Eletrica e Computacao)</v>
          </cell>
          <cell r="J243">
            <v>38117</v>
          </cell>
          <cell r="K243">
            <v>38324</v>
          </cell>
        </row>
        <row r="246">
          <cell r="A246" t="str">
            <v>Coordenacao da Disciplina Equacoes Diferenciais Lineares</v>
          </cell>
          <cell r="J246">
            <v>38117</v>
          </cell>
          <cell r="K246">
            <v>38324</v>
          </cell>
        </row>
        <row r="254">
          <cell r="L254">
            <v>138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Vice-Coordenador do Curso de Graduação em Matemática</v>
          </cell>
          <cell r="H289" t="str">
            <v>Port. R/SRH/165/2003</v>
          </cell>
          <cell r="J289">
            <v>37681</v>
          </cell>
          <cell r="K289">
            <v>38411</v>
          </cell>
        </row>
        <row r="307">
          <cell r="L307">
            <v>116</v>
          </cell>
        </row>
        <row r="311">
          <cell r="A311" t="str">
            <v>Bacharelado em Física</v>
          </cell>
          <cell r="H311" t="str">
            <v>Port/DCCT/No113/02</v>
          </cell>
          <cell r="J311">
            <v>37883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Engenharia Elétrica</v>
          </cell>
          <cell r="H315" t="str">
            <v>Port/DCCT/No118/03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360</v>
          </cell>
          <cell r="G345">
            <v>90</v>
          </cell>
          <cell r="H345">
            <v>0</v>
          </cell>
          <cell r="I345">
            <v>0</v>
          </cell>
          <cell r="J345">
            <v>0</v>
          </cell>
          <cell r="K345">
            <v>138</v>
          </cell>
          <cell r="L345">
            <v>0</v>
          </cell>
        </row>
        <row r="348">
          <cell r="A348">
            <v>0</v>
          </cell>
          <cell r="B348">
            <v>116</v>
          </cell>
          <cell r="C348">
            <v>0</v>
          </cell>
          <cell r="D348">
            <v>0</v>
          </cell>
          <cell r="E348">
            <v>884</v>
          </cell>
        </row>
      </sheetData>
      <sheetData sheetId="23">
        <row r="5">
          <cell r="L5">
            <v>1280</v>
          </cell>
        </row>
        <row r="6">
          <cell r="L6">
            <v>800</v>
          </cell>
        </row>
        <row r="8">
          <cell r="L8">
            <v>940</v>
          </cell>
        </row>
        <row r="13">
          <cell r="C13" t="str">
            <v>Marco Aurélio Soares Souto</v>
          </cell>
          <cell r="J13" t="str">
            <v>337123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Transf.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Equacöes Diferenciais T- 01 ( Elétrica )</v>
          </cell>
          <cell r="E57">
            <v>4</v>
          </cell>
          <cell r="F57">
            <v>60</v>
          </cell>
          <cell r="I57">
            <v>47</v>
          </cell>
          <cell r="J57">
            <v>33</v>
          </cell>
          <cell r="K57">
            <v>7</v>
          </cell>
          <cell r="L57">
            <v>7</v>
          </cell>
        </row>
        <row r="62">
          <cell r="E62">
            <v>4</v>
          </cell>
          <cell r="F62">
            <v>60</v>
          </cell>
          <cell r="G62">
            <v>60</v>
          </cell>
          <cell r="I62">
            <v>47</v>
          </cell>
          <cell r="J62">
            <v>33</v>
          </cell>
          <cell r="K62">
            <v>7</v>
          </cell>
          <cell r="L62">
            <v>7</v>
          </cell>
          <cell r="O62">
            <v>1</v>
          </cell>
        </row>
        <row r="69">
          <cell r="A69" t="str">
            <v>Equacöes Dif. Parciais  T- 01</v>
          </cell>
          <cell r="E69">
            <v>4</v>
          </cell>
          <cell r="F69">
            <v>60</v>
          </cell>
          <cell r="I69">
            <v>3</v>
          </cell>
          <cell r="J69">
            <v>3</v>
          </cell>
          <cell r="K69">
            <v>0</v>
          </cell>
          <cell r="L69">
            <v>0</v>
          </cell>
        </row>
        <row r="74">
          <cell r="E74">
            <v>4</v>
          </cell>
          <cell r="F74">
            <v>60</v>
          </cell>
          <cell r="G74">
            <v>60</v>
          </cell>
          <cell r="I74">
            <v>3</v>
          </cell>
          <cell r="J74">
            <v>3</v>
          </cell>
          <cell r="K74">
            <v>0</v>
          </cell>
          <cell r="L74">
            <v>0</v>
          </cell>
          <cell r="O74">
            <v>1</v>
          </cell>
        </row>
        <row r="104">
          <cell r="L104">
            <v>0</v>
          </cell>
        </row>
        <row r="110">
          <cell r="A110" t="str">
            <v>Jesus Robson Silva Jerônimo Leite</v>
          </cell>
        </row>
        <row r="112">
          <cell r="A112" t="str">
            <v>Existência e Unid.de Soluç.Radialm.Simétricas para Problemas de Dirichlet em Bolas e no espaço Rn:</v>
          </cell>
          <cell r="J112" t="str">
            <v>CAPES</v>
          </cell>
        </row>
        <row r="114">
          <cell r="G114">
            <v>37625</v>
          </cell>
          <cell r="H114">
            <v>38442</v>
          </cell>
        </row>
        <row r="117">
          <cell r="A117" t="str">
            <v>Jesualdo Gomes das Chagas</v>
          </cell>
        </row>
        <row r="119">
          <cell r="A119" t="str">
            <v>Análise sobre Variedades Riemannianas</v>
          </cell>
          <cell r="J119" t="str">
            <v>CAPES</v>
          </cell>
        </row>
        <row r="121">
          <cell r="G121">
            <v>37865</v>
          </cell>
          <cell r="H121">
            <v>38594</v>
          </cell>
        </row>
        <row r="124">
          <cell r="A124" t="str">
            <v>Cícero Januário Guimarães</v>
          </cell>
        </row>
        <row r="126">
          <cell r="A126" t="str">
            <v>O Operador p(x)-Laplaciano</v>
          </cell>
          <cell r="J126" t="str">
            <v>CAPES</v>
          </cell>
        </row>
        <row r="128">
          <cell r="G128">
            <v>38047</v>
          </cell>
          <cell r="H128">
            <v>38777</v>
          </cell>
        </row>
        <row r="136">
          <cell r="L136">
            <v>150</v>
          </cell>
        </row>
        <row r="140">
          <cell r="A140" t="str">
            <v>Programa Interdepartamental de Tecnologia em Petróleo e Gás - PRH(25)</v>
          </cell>
          <cell r="I140" t="str">
            <v>ANP</v>
          </cell>
        </row>
        <row r="142">
          <cell r="H142" t="str">
            <v>Participante</v>
          </cell>
          <cell r="J142">
            <v>37259</v>
          </cell>
        </row>
        <row r="145">
          <cell r="A145" t="str">
            <v>Soluções Positivas para Problemas de Dirichlet em Domínios não Limitados do  Rn (Bolsa Pesquisa 2B CNPq).</v>
          </cell>
          <cell r="I145" t="str">
            <v>CNPq</v>
          </cell>
        </row>
        <row r="147">
          <cell r="H147" t="str">
            <v>Coordenador</v>
          </cell>
          <cell r="J147" t="str">
            <v>08/2003</v>
          </cell>
          <cell r="K147" t="str">
            <v>07/2006</v>
          </cell>
        </row>
        <row r="158">
          <cell r="L158">
            <v>250</v>
          </cell>
        </row>
        <row r="183">
          <cell r="L183">
            <v>0</v>
          </cell>
        </row>
        <row r="187">
          <cell r="A187" t="str">
            <v>Alves, Claludianor, de Morais Filho, Daniel C. &amp; Souto, Marco A. S., An application of the Dual Variational Principle to a Hamiltonian system with discontinuous nonlinearities, EJDE, Vol. 2004(2004), No. 46, 1-12, 2004.  </v>
          </cell>
        </row>
        <row r="188">
          <cell r="B188" t="str">
            <v>Artigo técnico ou científico publicado em periódico indexado internacionalmente</v>
          </cell>
        </row>
        <row r="254">
          <cell r="L254">
            <v>0</v>
          </cell>
        </row>
        <row r="278">
          <cell r="L278">
            <v>0</v>
          </cell>
        </row>
        <row r="282">
          <cell r="A282" t="str">
            <v>Coordenador do Curso de Pós-Graduação em Matemática</v>
          </cell>
          <cell r="H282" t="str">
            <v>Port. R/SRH/695</v>
          </cell>
          <cell r="J282">
            <v>37834</v>
          </cell>
          <cell r="K282">
            <v>38564</v>
          </cell>
        </row>
        <row r="285">
          <cell r="L285">
            <v>300</v>
          </cell>
        </row>
        <row r="307">
          <cell r="L307">
            <v>0</v>
          </cell>
        </row>
        <row r="329">
          <cell r="L329">
            <v>0</v>
          </cell>
        </row>
        <row r="333">
          <cell r="A333" t="str">
            <v>Projeto PADCT/CNPq-Equações Diferenciais e Aplicações</v>
          </cell>
          <cell r="J333">
            <v>38139</v>
          </cell>
          <cell r="K333">
            <v>38868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60</v>
          </cell>
          <cell r="E345">
            <v>60</v>
          </cell>
          <cell r="F345">
            <v>120</v>
          </cell>
          <cell r="G345">
            <v>0</v>
          </cell>
          <cell r="H345">
            <v>150</v>
          </cell>
          <cell r="I345">
            <v>250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300</v>
          </cell>
          <cell r="B348">
            <v>0</v>
          </cell>
          <cell r="C348">
            <v>0</v>
          </cell>
          <cell r="D348">
            <v>0</v>
          </cell>
          <cell r="E348">
            <v>940</v>
          </cell>
        </row>
      </sheetData>
      <sheetData sheetId="24">
        <row r="5">
          <cell r="L5">
            <v>880</v>
          </cell>
        </row>
        <row r="6">
          <cell r="L6">
            <v>240</v>
          </cell>
        </row>
        <row r="8">
          <cell r="L8">
            <v>480</v>
          </cell>
        </row>
        <row r="13">
          <cell r="C13" t="str">
            <v>Marisa de Sales Monteiro</v>
          </cell>
          <cell r="J13" t="str">
            <v>329262</v>
          </cell>
          <cell r="L13" t="str">
            <v>Afastado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25206</v>
          </cell>
          <cell r="E15" t="str">
            <v>Contrato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26">
          <cell r="A26" t="str">
            <v>Licença para tratamento de saúde do servidor</v>
          </cell>
        </row>
        <row r="27">
          <cell r="A27" t="str">
            <v>Licença Especial ou Licença Prêmio</v>
          </cell>
        </row>
        <row r="32">
          <cell r="L32">
            <v>176</v>
          </cell>
        </row>
        <row r="51">
          <cell r="L51">
            <v>0</v>
          </cell>
        </row>
        <row r="57">
          <cell r="A57" t="str">
            <v>Cálculo Dif. E Integral  III T- 01</v>
          </cell>
          <cell r="E57">
            <v>6</v>
          </cell>
          <cell r="F57">
            <v>70</v>
          </cell>
          <cell r="I57">
            <v>59</v>
          </cell>
          <cell r="J57">
            <v>33</v>
          </cell>
          <cell r="K57">
            <v>17</v>
          </cell>
          <cell r="L57">
            <v>9</v>
          </cell>
        </row>
        <row r="58">
          <cell r="A58" t="str">
            <v>Cálculo Dif. E Integral  III T- 03</v>
          </cell>
          <cell r="E58">
            <v>6</v>
          </cell>
          <cell r="F58">
            <v>90</v>
          </cell>
          <cell r="I58">
            <v>60</v>
          </cell>
          <cell r="J58">
            <v>28</v>
          </cell>
          <cell r="K58">
            <v>20</v>
          </cell>
          <cell r="L58">
            <v>12</v>
          </cell>
        </row>
        <row r="62">
          <cell r="E62">
            <v>12</v>
          </cell>
          <cell r="F62">
            <v>160</v>
          </cell>
          <cell r="G62">
            <v>320</v>
          </cell>
          <cell r="I62">
            <v>119</v>
          </cell>
          <cell r="J62">
            <v>83</v>
          </cell>
          <cell r="K62">
            <v>15</v>
          </cell>
          <cell r="L62">
            <v>16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11">
          <cell r="A311" t="str">
            <v>Graduação em Couros e Tanantes</v>
          </cell>
          <cell r="H311" t="str">
            <v>Port/DCCT/No124/03</v>
          </cell>
          <cell r="J311">
            <v>37883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 Meteorologia</v>
          </cell>
          <cell r="H315" t="str">
            <v>Port/DCCT/No115/03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176</v>
          </cell>
          <cell r="C345">
            <v>0</v>
          </cell>
          <cell r="D345">
            <v>160</v>
          </cell>
          <cell r="E345">
            <v>0</v>
          </cell>
          <cell r="F345">
            <v>320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656</v>
          </cell>
        </row>
      </sheetData>
      <sheetData sheetId="25">
        <row r="5">
          <cell r="L5">
            <v>1280</v>
          </cell>
        </row>
        <row r="6">
          <cell r="L6">
            <v>800</v>
          </cell>
        </row>
        <row r="8">
          <cell r="L8">
            <v>834</v>
          </cell>
        </row>
        <row r="13">
          <cell r="C13" t="str">
            <v>Miriam Costa</v>
          </cell>
          <cell r="J13" t="str">
            <v>336978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 I  T- 01</v>
          </cell>
          <cell r="E57">
            <v>4</v>
          </cell>
          <cell r="F57">
            <v>60</v>
          </cell>
          <cell r="I57">
            <v>17</v>
          </cell>
          <cell r="J57">
            <v>7</v>
          </cell>
          <cell r="K57">
            <v>9</v>
          </cell>
          <cell r="L57">
            <v>1</v>
          </cell>
        </row>
        <row r="58">
          <cell r="A58" t="str">
            <v>Álgebra Linear  I  T- 02</v>
          </cell>
          <cell r="E58">
            <v>4</v>
          </cell>
          <cell r="F58">
            <v>60</v>
          </cell>
          <cell r="I58">
            <v>59</v>
          </cell>
          <cell r="J58">
            <v>21</v>
          </cell>
          <cell r="K58">
            <v>22</v>
          </cell>
          <cell r="L58">
            <v>16</v>
          </cell>
        </row>
        <row r="59">
          <cell r="A59" t="str">
            <v>Álgebra Linear  I  T- 03</v>
          </cell>
          <cell r="E59">
            <v>4</v>
          </cell>
          <cell r="F59">
            <v>60</v>
          </cell>
          <cell r="I59">
            <v>52</v>
          </cell>
          <cell r="J59">
            <v>22</v>
          </cell>
          <cell r="K59">
            <v>24</v>
          </cell>
          <cell r="L59">
            <v>6</v>
          </cell>
        </row>
        <row r="62">
          <cell r="E62">
            <v>12</v>
          </cell>
          <cell r="F62">
            <v>180</v>
          </cell>
          <cell r="G62">
            <v>180</v>
          </cell>
          <cell r="I62">
            <v>128</v>
          </cell>
          <cell r="J62">
            <v>50</v>
          </cell>
          <cell r="K62">
            <v>55</v>
          </cell>
          <cell r="L62">
            <v>23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85">
          <cell r="A85" t="str">
            <v>Jose Gomes Taveira Neto</v>
          </cell>
        </row>
        <row r="87">
          <cell r="A87" t="str">
            <v>Olimpíadas de Matemática</v>
          </cell>
        </row>
        <row r="89">
          <cell r="A89" t="str">
            <v>Extensão-PROBEX</v>
          </cell>
          <cell r="G89">
            <v>37936</v>
          </cell>
          <cell r="H89">
            <v>38107</v>
          </cell>
        </row>
        <row r="104">
          <cell r="L104">
            <v>60</v>
          </cell>
        </row>
        <row r="136">
          <cell r="L136">
            <v>0</v>
          </cell>
        </row>
        <row r="158">
          <cell r="L158">
            <v>0</v>
          </cell>
        </row>
        <row r="164">
          <cell r="A164" t="str">
            <v>Olimpíada de Matemática</v>
          </cell>
          <cell r="I164" t="str">
            <v>Permanente</v>
          </cell>
        </row>
        <row r="166">
          <cell r="A166" t="str">
            <v>Ensino/Pesquisa</v>
          </cell>
          <cell r="D166" t="str">
            <v>CNPq</v>
          </cell>
          <cell r="F166" t="str">
            <v>Ativ.Ext.no0040001</v>
          </cell>
          <cell r="H166" t="str">
            <v>Coordenador</v>
          </cell>
          <cell r="J166" t="str">
            <v>3/52004</v>
          </cell>
          <cell r="K166">
            <v>38354</v>
          </cell>
        </row>
        <row r="168">
          <cell r="E168" t="str">
            <v>Alun.dos Ens.Fund.a partir da 5a.e Méd.</v>
          </cell>
          <cell r="I168" t="str">
            <v>UFCG</v>
          </cell>
        </row>
        <row r="183">
          <cell r="L183">
            <v>400</v>
          </cell>
        </row>
        <row r="254">
          <cell r="L254">
            <v>0</v>
          </cell>
        </row>
        <row r="258">
          <cell r="A258" t="str">
            <v>seleção dos bolsistas do PROBEX</v>
          </cell>
          <cell r="K258">
            <v>38103</v>
          </cell>
        </row>
        <row r="261">
          <cell r="A261" t="str">
            <v>Banca de seleção para professor substituto</v>
          </cell>
          <cell r="K261">
            <v>38138</v>
          </cell>
        </row>
        <row r="278">
          <cell r="L278">
            <v>14</v>
          </cell>
        </row>
        <row r="285">
          <cell r="L285">
            <v>0</v>
          </cell>
        </row>
        <row r="289">
          <cell r="A289" t="str">
            <v>Coordenadora da Olimpíada Campinense de Matemática</v>
          </cell>
          <cell r="H289" t="str">
            <v>Portaria  xxxxx</v>
          </cell>
          <cell r="J289" t="str">
            <v>xxxxx</v>
          </cell>
          <cell r="K289" t="str">
            <v>xxxxx</v>
          </cell>
        </row>
        <row r="307">
          <cell r="L307">
            <v>0</v>
          </cell>
        </row>
        <row r="311">
          <cell r="A311" t="str">
            <v>Graduação em Engenharia Mecânica</v>
          </cell>
          <cell r="H311" t="str">
            <v>Port/DCCT/No119/03</v>
          </cell>
          <cell r="J311">
            <v>37883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Engenharia de Materiais</v>
          </cell>
          <cell r="H315" t="str">
            <v>Port/DCCT/No120/03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180</v>
          </cell>
          <cell r="G345">
            <v>60</v>
          </cell>
          <cell r="H345">
            <v>0</v>
          </cell>
          <cell r="I345">
            <v>0</v>
          </cell>
          <cell r="J345">
            <v>400</v>
          </cell>
          <cell r="K345">
            <v>0</v>
          </cell>
          <cell r="L345">
            <v>14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834</v>
          </cell>
        </row>
      </sheetData>
      <sheetData sheetId="26">
        <row r="5">
          <cell r="L5">
            <v>1280</v>
          </cell>
        </row>
        <row r="6">
          <cell r="L6">
            <v>800</v>
          </cell>
        </row>
        <row r="8">
          <cell r="L8">
            <v>968</v>
          </cell>
        </row>
        <row r="13">
          <cell r="C13" t="str">
            <v>Rosana Marques da Silva</v>
          </cell>
          <cell r="J13" t="str">
            <v>335560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III</v>
          </cell>
          <cell r="D15" t="str">
            <v>25/02/83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Fund. De Matemática Elementar  I  T- 01</v>
          </cell>
          <cell r="E57">
            <v>4</v>
          </cell>
          <cell r="F57">
            <v>60</v>
          </cell>
          <cell r="I57">
            <v>31</v>
          </cell>
          <cell r="J57">
            <v>15</v>
          </cell>
          <cell r="K57">
            <v>11</v>
          </cell>
          <cell r="L57">
            <v>5</v>
          </cell>
        </row>
        <row r="58">
          <cell r="A58" t="str">
            <v>Fund. De Matemática Elementar  I  T- 02</v>
          </cell>
          <cell r="E58">
            <v>4</v>
          </cell>
          <cell r="F58">
            <v>60</v>
          </cell>
          <cell r="I58">
            <v>28</v>
          </cell>
          <cell r="J58">
            <v>13</v>
          </cell>
          <cell r="K58">
            <v>8</v>
          </cell>
          <cell r="L58">
            <v>7</v>
          </cell>
        </row>
        <row r="62">
          <cell r="E62">
            <v>8</v>
          </cell>
          <cell r="F62">
            <v>120</v>
          </cell>
          <cell r="G62">
            <v>100</v>
          </cell>
          <cell r="I62">
            <v>59</v>
          </cell>
          <cell r="J62">
            <v>28</v>
          </cell>
          <cell r="K62">
            <v>19</v>
          </cell>
          <cell r="L62">
            <v>12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Carlos Eduardo da Silva Araújo</v>
          </cell>
        </row>
        <row r="80">
          <cell r="A80" t="str">
            <v>Modelagem 3D de Objetos Geológicos encontrados em Reservatórios Petrolíferos</v>
          </cell>
        </row>
        <row r="82">
          <cell r="A82" t="str">
            <v>Programa de Recursos Humanos da ANP-PRH25</v>
          </cell>
          <cell r="G82">
            <v>37408</v>
          </cell>
          <cell r="H82">
            <v>38338</v>
          </cell>
        </row>
        <row r="85">
          <cell r="A85" t="str">
            <v>José Alexandre Ramos Vieira</v>
          </cell>
        </row>
        <row r="87">
          <cell r="A87" t="str">
            <v>Fundamentos da Matemática aplicados à Computação Gráfica</v>
          </cell>
        </row>
        <row r="89">
          <cell r="A89" t="str">
            <v>Instituto do Milênio em Matemática </v>
          </cell>
          <cell r="G89">
            <v>38108</v>
          </cell>
          <cell r="H89">
            <v>38473</v>
          </cell>
        </row>
        <row r="92">
          <cell r="A92" t="str">
            <v>Jefferson Abrantes dos Santos</v>
          </cell>
        </row>
        <row r="94">
          <cell r="A94" t="str">
            <v>Estudo de métodos  de modelagem estocástica para a geração de cenários de reservatórios petrolíferos </v>
          </cell>
        </row>
        <row r="96">
          <cell r="A96" t="str">
            <v>Programa de Recursos Humanos da ANP-PRH25</v>
          </cell>
          <cell r="G96">
            <v>37834</v>
          </cell>
          <cell r="H96">
            <v>38657</v>
          </cell>
        </row>
        <row r="104">
          <cell r="L104">
            <v>160</v>
          </cell>
        </row>
        <row r="110">
          <cell r="A110" t="str">
            <v>Thiciany Matsudo Iwano</v>
          </cell>
        </row>
        <row r="112">
          <cell r="A112" t="str">
            <v>Poligonização de Superfícies Implícitas</v>
          </cell>
        </row>
        <row r="114">
          <cell r="G114">
            <v>37625</v>
          </cell>
          <cell r="H114" t="str">
            <v>31/03/05</v>
          </cell>
        </row>
        <row r="136">
          <cell r="L136">
            <v>60</v>
          </cell>
        </row>
        <row r="140">
          <cell r="A140" t="str">
            <v>Programa Interdepartamental de Tecnologia em Petróleo e Gás - PRH(25)</v>
          </cell>
          <cell r="I140" t="str">
            <v>ANP</v>
          </cell>
        </row>
        <row r="142">
          <cell r="H142" t="str">
            <v>Participante</v>
          </cell>
          <cell r="J142">
            <v>36586</v>
          </cell>
        </row>
        <row r="145">
          <cell r="A145" t="str">
            <v>Poligonização de Superfícies Implícitas</v>
          </cell>
        </row>
        <row r="147">
          <cell r="H147" t="str">
            <v>Coordenador</v>
          </cell>
          <cell r="J147" t="str">
            <v>04/2002</v>
          </cell>
          <cell r="K147">
            <v>38412</v>
          </cell>
        </row>
        <row r="150">
          <cell r="A150" t="str">
            <v>Modelagem Tridimensional de Objetos Geológicos</v>
          </cell>
        </row>
        <row r="152">
          <cell r="H152" t="str">
            <v>Coordenador</v>
          </cell>
          <cell r="J152" t="str">
            <v>06/2000</v>
          </cell>
          <cell r="K152" t="str">
            <v>12/2006</v>
          </cell>
        </row>
        <row r="158">
          <cell r="L158">
            <v>40</v>
          </cell>
        </row>
        <row r="183">
          <cell r="L183">
            <v>0</v>
          </cell>
        </row>
        <row r="187">
          <cell r="A187" t="str">
            <v>C. E. S. Araújo, R. M. da Silva, Modelagem Geométrica de Paleocanais presentes em Reservatórios Petrolíferos usando Spplines de Bezier, Rio Oil &amp; Gas Expo and Conference 2004.</v>
          </cell>
        </row>
        <row r="188">
          <cell r="B188" t="str">
            <v>Trabalhos completos publicados em anais de eventos nacionais</v>
          </cell>
        </row>
        <row r="191">
          <cell r="A191" t="str">
            <v>VIEIRA, J. A. R. &amp; SILVA, R. M. - Quatérnios e Rotação no Espaço, CD-R0M do I Congresso de Iniciação Científica da Universidade Federal de Campina Grande, PIBIC/CNPq/UFCG-2004.</v>
          </cell>
        </row>
        <row r="192">
          <cell r="B192" t="str">
            <v>Trabalhos completos publicados em anais de eventos nacionais</v>
          </cell>
        </row>
        <row r="195">
          <cell r="A195" t="str">
            <v>J. A . Santos, R. M. da Silva, Estudo de métodos  de modelagem estocástica para a geração de cenários de reservatórios petrolíferos, IV Reunião Anual de Avaliação do PRH-25/ANP, pp. 50-51, 2004.</v>
          </cell>
        </row>
        <row r="196">
          <cell r="B196" t="str">
            <v>Resumo publicado em anais de eventos nacionais</v>
          </cell>
        </row>
        <row r="234">
          <cell r="A234" t="str">
            <v>Programa  Estudante Convênio- Rede Pública/ PEC-RP</v>
          </cell>
          <cell r="J234" t="str">
            <v>03/1999</v>
          </cell>
        </row>
        <row r="237">
          <cell r="A237" t="str">
            <v>Modelagém Geométrica de Objetos Geológicos encontrados em Reservatórios Petrolíferos</v>
          </cell>
          <cell r="J237">
            <v>37408</v>
          </cell>
          <cell r="K237">
            <v>38338</v>
          </cell>
        </row>
        <row r="254">
          <cell r="L254">
            <v>50</v>
          </cell>
        </row>
        <row r="278">
          <cell r="L278">
            <v>0</v>
          </cell>
        </row>
        <row r="282">
          <cell r="A282" t="str">
            <v>Coordenadora do Curso de Graduação em Matemática</v>
          </cell>
          <cell r="H282" t="str">
            <v>Port. R/SRH/ 165/2003</v>
          </cell>
          <cell r="J282">
            <v>37681</v>
          </cell>
        </row>
        <row r="285">
          <cell r="L285">
            <v>400</v>
          </cell>
        </row>
        <row r="307">
          <cell r="L307">
            <v>0</v>
          </cell>
        </row>
        <row r="311">
          <cell r="A311" t="str">
            <v>Pós-Graduação em Matemática</v>
          </cell>
          <cell r="H311" t="str">
            <v>Port./DCCT/228/02</v>
          </cell>
          <cell r="J311">
            <v>37609</v>
          </cell>
        </row>
        <row r="312">
          <cell r="B312" t="str">
            <v>Participação em Colegiado de Curso como membro suplente</v>
          </cell>
        </row>
        <row r="329">
          <cell r="L329">
            <v>8</v>
          </cell>
        </row>
        <row r="333">
          <cell r="A333" t="str">
            <v>Seminário Interno do  DME "Tópicos em Computação Gráfica" </v>
          </cell>
          <cell r="J333">
            <v>38108</v>
          </cell>
          <cell r="K333">
            <v>38322</v>
          </cell>
        </row>
        <row r="340">
          <cell r="L340">
            <v>30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120</v>
          </cell>
          <cell r="E345">
            <v>0</v>
          </cell>
          <cell r="F345">
            <v>100</v>
          </cell>
          <cell r="G345">
            <v>160</v>
          </cell>
          <cell r="H345">
            <v>60</v>
          </cell>
          <cell r="I345">
            <v>40</v>
          </cell>
          <cell r="J345">
            <v>0</v>
          </cell>
          <cell r="K345">
            <v>50</v>
          </cell>
          <cell r="L345">
            <v>0</v>
          </cell>
        </row>
        <row r="348">
          <cell r="A348">
            <v>400</v>
          </cell>
          <cell r="B348">
            <v>0</v>
          </cell>
          <cell r="C348">
            <v>8</v>
          </cell>
          <cell r="D348">
            <v>30</v>
          </cell>
          <cell r="E348">
            <v>968</v>
          </cell>
        </row>
      </sheetData>
      <sheetData sheetId="27">
        <row r="5">
          <cell r="L5">
            <v>1280</v>
          </cell>
        </row>
        <row r="6">
          <cell r="L6">
            <v>800</v>
          </cell>
        </row>
        <row r="8">
          <cell r="L8">
            <v>926</v>
          </cell>
        </row>
        <row r="13">
          <cell r="C13" t="str">
            <v>Rosângela Silveira do Nascimento</v>
          </cell>
          <cell r="J13" t="str">
            <v>1240960</v>
          </cell>
          <cell r="L13" t="str">
            <v>Ativa</v>
          </cell>
        </row>
        <row r="15">
          <cell r="A15" t="str">
            <v>Especialista</v>
          </cell>
          <cell r="B15" t="str">
            <v>Auxiliar</v>
          </cell>
          <cell r="C15" t="str">
            <v>II</v>
          </cell>
          <cell r="D15" t="str">
            <v>29/08/97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200</v>
          </cell>
        </row>
        <row r="57">
          <cell r="A57" t="str">
            <v>Introd. A Estatística Econömica T- 01</v>
          </cell>
          <cell r="E57">
            <v>4</v>
          </cell>
          <cell r="F57">
            <v>60</v>
          </cell>
          <cell r="I57">
            <v>60</v>
          </cell>
          <cell r="J57">
            <v>28</v>
          </cell>
          <cell r="K57">
            <v>25</v>
          </cell>
          <cell r="L57">
            <v>7</v>
          </cell>
        </row>
        <row r="58">
          <cell r="A58" t="str">
            <v>Métodos Quantitativos  III  T- 01</v>
          </cell>
          <cell r="E58">
            <v>4</v>
          </cell>
          <cell r="F58">
            <v>60</v>
          </cell>
          <cell r="I58">
            <v>42</v>
          </cell>
          <cell r="J58">
            <v>21</v>
          </cell>
          <cell r="K58">
            <v>20</v>
          </cell>
          <cell r="L58">
            <v>1</v>
          </cell>
        </row>
        <row r="59">
          <cell r="A59" t="str">
            <v>Probabilidade e Estatística T- 01</v>
          </cell>
          <cell r="E59">
            <v>6</v>
          </cell>
          <cell r="F59">
            <v>90</v>
          </cell>
          <cell r="I59">
            <v>47</v>
          </cell>
          <cell r="J59">
            <v>22</v>
          </cell>
          <cell r="K59">
            <v>21</v>
          </cell>
          <cell r="L59">
            <v>4</v>
          </cell>
        </row>
        <row r="62">
          <cell r="E62">
            <v>14</v>
          </cell>
          <cell r="F62">
            <v>210</v>
          </cell>
          <cell r="G62">
            <v>210</v>
          </cell>
          <cell r="I62">
            <v>149</v>
          </cell>
          <cell r="J62">
            <v>71</v>
          </cell>
          <cell r="K62">
            <v>66</v>
          </cell>
          <cell r="L62">
            <v>12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Titular da Comissão Permanente de Pessoal Docente da UFCG</v>
          </cell>
          <cell r="H289" t="str">
            <v>Port. R/SRH/No173</v>
          </cell>
          <cell r="J289" t="str">
            <v>25/10/2002</v>
          </cell>
        </row>
        <row r="307">
          <cell r="L307">
            <v>180</v>
          </cell>
        </row>
        <row r="311">
          <cell r="A311" t="str">
            <v>Graduação em Administração</v>
          </cell>
          <cell r="H311" t="str">
            <v>Port/DCCT/No126/03</v>
          </cell>
          <cell r="J311">
            <v>37883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Engenharia Civil</v>
          </cell>
          <cell r="H315" t="str">
            <v>Port/DCCT/No117/03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29">
          <cell r="L329">
            <v>26</v>
          </cell>
        </row>
        <row r="333">
          <cell r="A333" t="str">
            <v>Reunião do Departamento</v>
          </cell>
          <cell r="J333">
            <v>38117</v>
          </cell>
          <cell r="K333">
            <v>38317</v>
          </cell>
        </row>
        <row r="334">
          <cell r="A334" t="str">
            <v>Processos de Dispensa de Disciplinas</v>
          </cell>
        </row>
        <row r="340">
          <cell r="L340">
            <v>100</v>
          </cell>
        </row>
        <row r="345">
          <cell r="A345">
            <v>0</v>
          </cell>
          <cell r="B345">
            <v>0</v>
          </cell>
          <cell r="C345">
            <v>200</v>
          </cell>
          <cell r="D345">
            <v>210</v>
          </cell>
          <cell r="E345">
            <v>0</v>
          </cell>
          <cell r="F345">
            <v>210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180</v>
          </cell>
          <cell r="C348">
            <v>26</v>
          </cell>
          <cell r="D348">
            <v>100</v>
          </cell>
          <cell r="E348">
            <v>926</v>
          </cell>
        </row>
      </sheetData>
      <sheetData sheetId="28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Sérgio Mota Alves</v>
          </cell>
          <cell r="J13" t="str">
            <v>3134699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 t="str">
            <v>25/04/02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19">
          <cell r="A19" t="str">
            <v>UNICAMP, Campinas-SP.</v>
          </cell>
          <cell r="I19">
            <v>38047</v>
          </cell>
          <cell r="J19">
            <v>39141</v>
          </cell>
          <cell r="K19" t="str">
            <v>Port.R/SRH/No.166</v>
          </cell>
        </row>
        <row r="21">
          <cell r="A21" t="str">
            <v>Doutorado em Matemática</v>
          </cell>
          <cell r="L21">
            <v>1280</v>
          </cell>
        </row>
        <row r="32">
          <cell r="L32">
            <v>0</v>
          </cell>
        </row>
        <row r="51">
          <cell r="L51">
            <v>0</v>
          </cell>
        </row>
        <row r="62"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1280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1280</v>
          </cell>
        </row>
      </sheetData>
      <sheetData sheetId="29">
        <row r="5">
          <cell r="L5">
            <v>1280</v>
          </cell>
        </row>
        <row r="6">
          <cell r="L6">
            <v>800</v>
          </cell>
        </row>
        <row r="8">
          <cell r="L8">
            <v>889</v>
          </cell>
        </row>
        <row r="13">
          <cell r="C13" t="str">
            <v>Vandik Estevam Barbosa</v>
          </cell>
          <cell r="J13" t="str">
            <v>330796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28369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Dif. E Integral  I  T- 04</v>
          </cell>
          <cell r="E57">
            <v>6</v>
          </cell>
          <cell r="F57">
            <v>90</v>
          </cell>
          <cell r="I57">
            <v>56</v>
          </cell>
          <cell r="J57">
            <v>15</v>
          </cell>
          <cell r="K57">
            <v>20</v>
          </cell>
          <cell r="L57">
            <v>21</v>
          </cell>
        </row>
        <row r="58">
          <cell r="A58" t="str">
            <v>Tópicos de Matemática Elementar  T- 01</v>
          </cell>
          <cell r="E58">
            <v>6</v>
          </cell>
          <cell r="F58">
            <v>90</v>
          </cell>
          <cell r="I58">
            <v>10</v>
          </cell>
          <cell r="J58">
            <v>6</v>
          </cell>
          <cell r="K58">
            <v>3</v>
          </cell>
          <cell r="L58">
            <v>1</v>
          </cell>
        </row>
        <row r="62">
          <cell r="E62">
            <v>12</v>
          </cell>
          <cell r="F62">
            <v>180</v>
          </cell>
          <cell r="G62">
            <v>315</v>
          </cell>
          <cell r="I62">
            <v>66</v>
          </cell>
          <cell r="J62">
            <v>21</v>
          </cell>
          <cell r="K62">
            <v>13</v>
          </cell>
          <cell r="L62">
            <v>22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Antonio Fábio do Nascimento Torres</v>
          </cell>
        </row>
        <row r="80">
          <cell r="A80" t="str">
            <v>A Monitoria no DME</v>
          </cell>
        </row>
        <row r="82">
          <cell r="A82" t="str">
            <v>Monitoria</v>
          </cell>
          <cell r="G82">
            <v>38117</v>
          </cell>
          <cell r="H82">
            <v>38324</v>
          </cell>
        </row>
        <row r="85">
          <cell r="A85" t="str">
            <v>Josenildo Ferreira Galdino</v>
          </cell>
        </row>
        <row r="87">
          <cell r="A87" t="str">
            <v>A Monitoria no DME</v>
          </cell>
        </row>
        <row r="89">
          <cell r="A89" t="str">
            <v>Monitoria</v>
          </cell>
          <cell r="G89">
            <v>38117</v>
          </cell>
          <cell r="H89">
            <v>38324</v>
          </cell>
        </row>
        <row r="104">
          <cell r="L104">
            <v>256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34">
          <cell r="A234" t="str">
            <v>Cordenação da Disciplina Cálculo Diferencial e Integral I</v>
          </cell>
          <cell r="J234">
            <v>38117</v>
          </cell>
          <cell r="K234">
            <v>38324</v>
          </cell>
        </row>
        <row r="254">
          <cell r="L254">
            <v>128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11">
          <cell r="A311" t="str">
            <v>Graduação em Engenharia Civil</v>
          </cell>
          <cell r="H311" t="str">
            <v>Port/DCCT/No117/03</v>
          </cell>
          <cell r="J311">
            <v>37883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 Couros e Tanantes</v>
          </cell>
          <cell r="H315" t="str">
            <v>Port/DCCT/No124/03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29">
          <cell r="L329">
            <v>10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315</v>
          </cell>
          <cell r="G345">
            <v>256</v>
          </cell>
          <cell r="H345">
            <v>0</v>
          </cell>
          <cell r="I345">
            <v>0</v>
          </cell>
          <cell r="J345">
            <v>0</v>
          </cell>
          <cell r="K345">
            <v>128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10</v>
          </cell>
          <cell r="D348">
            <v>0</v>
          </cell>
          <cell r="E348">
            <v>889</v>
          </cell>
        </row>
      </sheetData>
      <sheetData sheetId="30">
        <row r="5">
          <cell r="L5">
            <v>1280</v>
          </cell>
        </row>
        <row r="6">
          <cell r="L6">
            <v>800</v>
          </cell>
        </row>
        <row r="8">
          <cell r="L8">
            <v>802</v>
          </cell>
        </row>
        <row r="13">
          <cell r="C13" t="str">
            <v>Vânio Fragoso de Melo</v>
          </cell>
          <cell r="J13" t="str">
            <v>11964764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IV</v>
          </cell>
          <cell r="D15">
            <v>35172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Análise I T- 01</v>
          </cell>
          <cell r="E57">
            <v>4</v>
          </cell>
          <cell r="F57">
            <v>60</v>
          </cell>
          <cell r="I57">
            <v>25</v>
          </cell>
          <cell r="J57">
            <v>8</v>
          </cell>
          <cell r="K57">
            <v>17</v>
          </cell>
          <cell r="L57">
            <v>0</v>
          </cell>
        </row>
        <row r="58">
          <cell r="A58" t="str">
            <v>Equacöes Dif. Lineares  T- 02</v>
          </cell>
          <cell r="E58">
            <v>4</v>
          </cell>
          <cell r="F58">
            <v>60</v>
          </cell>
          <cell r="I58">
            <v>38</v>
          </cell>
          <cell r="J58">
            <v>16</v>
          </cell>
          <cell r="K58">
            <v>18</v>
          </cell>
          <cell r="L58">
            <v>4</v>
          </cell>
        </row>
        <row r="59">
          <cell r="A59" t="str">
            <v>Cálculo Diferencial e Integral II</v>
          </cell>
          <cell r="E59">
            <v>4</v>
          </cell>
          <cell r="F59">
            <v>30</v>
          </cell>
        </row>
        <row r="62">
          <cell r="E62">
            <v>12</v>
          </cell>
          <cell r="F62">
            <v>150</v>
          </cell>
          <cell r="G62">
            <v>210</v>
          </cell>
          <cell r="I62">
            <v>109</v>
          </cell>
          <cell r="J62">
            <v>72</v>
          </cell>
          <cell r="K62">
            <v>18</v>
          </cell>
          <cell r="L62">
            <v>19</v>
          </cell>
          <cell r="O62">
            <v>3</v>
          </cell>
        </row>
        <row r="69">
          <cell r="A69" t="str">
            <v>Geometria Diferencial</v>
          </cell>
          <cell r="E69">
            <v>4</v>
          </cell>
          <cell r="F69">
            <v>60</v>
          </cell>
          <cell r="I69">
            <v>12</v>
          </cell>
        </row>
        <row r="74">
          <cell r="E74">
            <v>4</v>
          </cell>
          <cell r="F74">
            <v>60</v>
          </cell>
          <cell r="G74">
            <v>120</v>
          </cell>
          <cell r="I74">
            <v>12</v>
          </cell>
          <cell r="J74">
            <v>0</v>
          </cell>
          <cell r="K74">
            <v>0</v>
          </cell>
          <cell r="L74">
            <v>0</v>
          </cell>
          <cell r="O74">
            <v>1</v>
          </cell>
        </row>
        <row r="78">
          <cell r="A78" t="str">
            <v>Patrícia de Souza Nóbrega</v>
          </cell>
        </row>
        <row r="80">
          <cell r="A80" t="str">
            <v>Aplicação da Geometria Diferencial em Modelagem Geométrica</v>
          </cell>
        </row>
        <row r="82">
          <cell r="A82" t="str">
            <v>PIBIC</v>
          </cell>
          <cell r="G82">
            <v>38200</v>
          </cell>
          <cell r="H82">
            <v>38564</v>
          </cell>
        </row>
        <row r="104">
          <cell r="L104">
            <v>64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187">
          <cell r="A187" t="str">
            <v>Wu, S.T. and Melo, V. F. de . A Deformable Surface Model on the Basis of the Theory of a Cosserat Surface. Sibgrapi 2004.</v>
          </cell>
        </row>
        <row r="188">
          <cell r="B188" t="str">
            <v>Resumo publicado em anais de eventos internacionais</v>
          </cell>
        </row>
        <row r="234">
          <cell r="A234" t="str">
            <v>Comissão de Avaliação de Docente</v>
          </cell>
          <cell r="J234">
            <v>38260</v>
          </cell>
        </row>
        <row r="254">
          <cell r="L254">
            <v>8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11">
          <cell r="A311" t="str">
            <v>Graduação em Engenharia de Minas</v>
          </cell>
          <cell r="H311" t="str">
            <v>Portaria/DCCT/No.026/04</v>
          </cell>
          <cell r="J311">
            <v>38064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Engenharia Agrícola</v>
          </cell>
          <cell r="H315" t="str">
            <v>Portaria/DCCT/No.025/2004</v>
          </cell>
          <cell r="J315">
            <v>38064</v>
          </cell>
        </row>
        <row r="316">
          <cell r="B316" t="str">
            <v>Participação em Colegiado de Curso como membro suplente</v>
          </cell>
        </row>
        <row r="329">
          <cell r="L329">
            <v>10</v>
          </cell>
        </row>
        <row r="333">
          <cell r="A333" t="str">
            <v>Correção da tese de doutorado</v>
          </cell>
          <cell r="J333">
            <v>38108</v>
          </cell>
          <cell r="K333">
            <v>38190</v>
          </cell>
        </row>
        <row r="334">
          <cell r="A334" t="str">
            <v>Membro do comitê técnico do Congresso de Iniciação Científica</v>
          </cell>
          <cell r="J334">
            <v>38231</v>
          </cell>
          <cell r="K334">
            <v>38320</v>
          </cell>
        </row>
        <row r="340">
          <cell r="L340">
            <v>180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150</v>
          </cell>
          <cell r="E345">
            <v>60</v>
          </cell>
          <cell r="F345">
            <v>330</v>
          </cell>
          <cell r="G345">
            <v>64</v>
          </cell>
          <cell r="H345">
            <v>0</v>
          </cell>
          <cell r="I345">
            <v>0</v>
          </cell>
          <cell r="J345">
            <v>0</v>
          </cell>
          <cell r="K345">
            <v>8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10</v>
          </cell>
          <cell r="D348">
            <v>180</v>
          </cell>
          <cell r="E348">
            <v>802</v>
          </cell>
        </row>
      </sheetData>
      <sheetData sheetId="31">
        <row r="5">
          <cell r="L5">
            <v>360</v>
          </cell>
        </row>
        <row r="6">
          <cell r="L6">
            <v>360</v>
          </cell>
        </row>
        <row r="8">
          <cell r="L8">
            <v>0</v>
          </cell>
        </row>
        <row r="13">
          <cell r="C13" t="str">
            <v>Alecxandro Alves Vieira</v>
          </cell>
          <cell r="J13" t="str">
            <v>13548341</v>
          </cell>
          <cell r="L13" t="str">
            <v>Ativa</v>
          </cell>
        </row>
        <row r="15">
          <cell r="A15" t="str">
            <v>Mestre</v>
          </cell>
          <cell r="B15" t="str">
            <v>Auxiliar</v>
          </cell>
          <cell r="C15" t="str">
            <v>I</v>
          </cell>
          <cell r="D15">
            <v>37446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K15">
            <v>38176</v>
          </cell>
          <cell r="L15" t="str">
            <v>Demissão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</row>
      </sheetData>
      <sheetData sheetId="32">
        <row r="5">
          <cell r="L5">
            <v>520</v>
          </cell>
        </row>
        <row r="6">
          <cell r="L6">
            <v>280</v>
          </cell>
        </row>
        <row r="8">
          <cell r="L8">
            <v>0</v>
          </cell>
        </row>
        <row r="13">
          <cell r="C13" t="str">
            <v>Amanda dos Santos Gomes</v>
          </cell>
          <cell r="J13" t="str">
            <v>14142897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37749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K15">
            <v>38208</v>
          </cell>
          <cell r="L15" t="str">
            <v>Demissão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187">
          <cell r="A187" t="str">
            <v>Gomes, A. S. &amp; Cribari-Neto, F. (2003). Modelagem e Previsão da Arrecadação do Imposto de Renda no Brasil. SINAPE-2004.</v>
          </cell>
        </row>
        <row r="188">
          <cell r="B188" t="str">
            <v>Resumo publicado em anais de eventos nacionais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</row>
      </sheetData>
      <sheetData sheetId="33">
        <row r="5">
          <cell r="L5">
            <v>1280</v>
          </cell>
        </row>
        <row r="6">
          <cell r="L6">
            <v>800</v>
          </cell>
        </row>
        <row r="8">
          <cell r="L8">
            <v>840</v>
          </cell>
        </row>
        <row r="13">
          <cell r="C13" t="str">
            <v>Antonio Gomes Nunes</v>
          </cell>
          <cell r="J13" t="str">
            <v>1412720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37749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Geom. Analítica  T- 02</v>
          </cell>
          <cell r="E57">
            <v>4</v>
          </cell>
          <cell r="F57">
            <v>60</v>
          </cell>
          <cell r="I57">
            <v>60</v>
          </cell>
          <cell r="J57">
            <v>44</v>
          </cell>
          <cell r="K57">
            <v>14</v>
          </cell>
          <cell r="L57">
            <v>2</v>
          </cell>
        </row>
        <row r="58">
          <cell r="A58" t="str">
            <v>Álgebra Vetorial e Geom. Analítica  T- 07</v>
          </cell>
          <cell r="E58">
            <v>4</v>
          </cell>
          <cell r="F58">
            <v>60</v>
          </cell>
          <cell r="I58">
            <v>60</v>
          </cell>
          <cell r="J58">
            <v>31</v>
          </cell>
          <cell r="K58">
            <v>17</v>
          </cell>
          <cell r="L58">
            <v>12</v>
          </cell>
        </row>
        <row r="59">
          <cell r="A59" t="str">
            <v>Matemática Aplic. Administracäo I  T- 01</v>
          </cell>
          <cell r="E59">
            <v>4</v>
          </cell>
          <cell r="F59">
            <v>60</v>
          </cell>
          <cell r="I59">
            <v>58</v>
          </cell>
          <cell r="J59">
            <v>34</v>
          </cell>
          <cell r="K59">
            <v>17</v>
          </cell>
          <cell r="L59">
            <v>7</v>
          </cell>
        </row>
        <row r="60">
          <cell r="A60" t="str">
            <v>Métodos Quantitativos  I  T- 01</v>
          </cell>
          <cell r="E60">
            <v>4</v>
          </cell>
          <cell r="F60">
            <v>60</v>
          </cell>
          <cell r="I60">
            <v>60</v>
          </cell>
          <cell r="J60">
            <v>41</v>
          </cell>
          <cell r="K60">
            <v>16</v>
          </cell>
          <cell r="L60">
            <v>3</v>
          </cell>
        </row>
        <row r="62">
          <cell r="E62">
            <v>16</v>
          </cell>
          <cell r="F62">
            <v>240</v>
          </cell>
          <cell r="G62">
            <v>480</v>
          </cell>
          <cell r="I62">
            <v>238</v>
          </cell>
          <cell r="J62">
            <v>150</v>
          </cell>
          <cell r="K62">
            <v>64</v>
          </cell>
          <cell r="L62">
            <v>24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Hoana Maria Andrade Tomaz</v>
          </cell>
        </row>
        <row r="80">
          <cell r="A80" t="str">
            <v>A Monitoria no DME</v>
          </cell>
        </row>
        <row r="82">
          <cell r="A82" t="str">
            <v>Monitoria</v>
          </cell>
          <cell r="G82">
            <v>38117</v>
          </cell>
          <cell r="H82">
            <v>38337</v>
          </cell>
        </row>
        <row r="85">
          <cell r="A85" t="str">
            <v>Nelson Luiz da Silva</v>
          </cell>
        </row>
        <row r="87">
          <cell r="A87" t="str">
            <v>A Moniroria no DME</v>
          </cell>
        </row>
        <row r="89">
          <cell r="A89" t="str">
            <v>Monitoria</v>
          </cell>
          <cell r="G89">
            <v>38117</v>
          </cell>
          <cell r="H89">
            <v>38337</v>
          </cell>
        </row>
        <row r="104">
          <cell r="L104">
            <v>120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33">
          <cell r="A333" t="str">
            <v> fiscalizacao nas Olimpíada Campinense de Matemática</v>
          </cell>
          <cell r="J333">
            <v>38129</v>
          </cell>
          <cell r="K333">
            <v>38129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240</v>
          </cell>
          <cell r="E345">
            <v>0</v>
          </cell>
          <cell r="F345">
            <v>480</v>
          </cell>
          <cell r="G345">
            <v>120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840</v>
          </cell>
        </row>
      </sheetData>
      <sheetData sheetId="34">
        <row r="5">
          <cell r="L5">
            <v>1280</v>
          </cell>
        </row>
        <row r="6">
          <cell r="L6">
            <v>800</v>
          </cell>
        </row>
        <row r="8">
          <cell r="L8">
            <v>720</v>
          </cell>
        </row>
        <row r="13">
          <cell r="C13" t="str">
            <v>Givaldo de Lima</v>
          </cell>
          <cell r="J13" t="str">
            <v>14572115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38152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Geom. Analítica  T- 09</v>
          </cell>
          <cell r="E57">
            <v>4</v>
          </cell>
          <cell r="F57">
            <v>60</v>
          </cell>
          <cell r="I57">
            <v>49</v>
          </cell>
          <cell r="J57">
            <v>29</v>
          </cell>
          <cell r="K57">
            <v>12</v>
          </cell>
          <cell r="L57">
            <v>8</v>
          </cell>
        </row>
        <row r="58">
          <cell r="A58" t="str">
            <v>Álgebra Vetorial e Geom. Analítica  T- 10</v>
          </cell>
          <cell r="E58">
            <v>4</v>
          </cell>
          <cell r="F58">
            <v>60</v>
          </cell>
          <cell r="I58">
            <v>55</v>
          </cell>
          <cell r="J58">
            <v>29</v>
          </cell>
          <cell r="K58">
            <v>17</v>
          </cell>
          <cell r="L58">
            <v>9</v>
          </cell>
        </row>
        <row r="59">
          <cell r="A59" t="str">
            <v>Cálculo Dif. E Integral  II  T- 07</v>
          </cell>
          <cell r="E59">
            <v>4</v>
          </cell>
          <cell r="F59">
            <v>60</v>
          </cell>
          <cell r="I59">
            <v>59</v>
          </cell>
          <cell r="J59">
            <v>40</v>
          </cell>
          <cell r="K59">
            <v>6</v>
          </cell>
          <cell r="L59">
            <v>13</v>
          </cell>
        </row>
        <row r="60">
          <cell r="A60" t="str">
            <v>Cálculo Dif. E Integral  II  T- 09</v>
          </cell>
          <cell r="E60">
            <v>4</v>
          </cell>
          <cell r="F60">
            <v>60</v>
          </cell>
          <cell r="I60">
            <v>60</v>
          </cell>
          <cell r="J60">
            <v>34</v>
          </cell>
          <cell r="K60">
            <v>16</v>
          </cell>
          <cell r="L60">
            <v>10</v>
          </cell>
        </row>
        <row r="62">
          <cell r="E62">
            <v>16</v>
          </cell>
          <cell r="F62">
            <v>240</v>
          </cell>
          <cell r="G62">
            <v>480</v>
          </cell>
          <cell r="I62">
            <v>223</v>
          </cell>
          <cell r="J62">
            <v>132</v>
          </cell>
          <cell r="K62">
            <v>51</v>
          </cell>
          <cell r="L62">
            <v>40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240</v>
          </cell>
          <cell r="E345">
            <v>0</v>
          </cell>
          <cell r="F345">
            <v>480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720</v>
          </cell>
        </row>
      </sheetData>
      <sheetData sheetId="35">
        <row r="5">
          <cell r="L5">
            <v>1280</v>
          </cell>
        </row>
        <row r="6">
          <cell r="L6">
            <v>800</v>
          </cell>
        </row>
        <row r="8">
          <cell r="L8">
            <v>820</v>
          </cell>
        </row>
        <row r="13">
          <cell r="C13" t="str">
            <v>José Vieira Alves</v>
          </cell>
          <cell r="J13" t="str">
            <v>63308621</v>
          </cell>
          <cell r="L13" t="str">
            <v>Ativa</v>
          </cell>
        </row>
        <row r="15">
          <cell r="A15" t="str">
            <v>Mestre</v>
          </cell>
          <cell r="B15" t="str">
            <v>Auxiliar</v>
          </cell>
          <cell r="C15" t="str">
            <v>I</v>
          </cell>
          <cell r="D15">
            <v>38152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Dif. E Integral  II  T- 05</v>
          </cell>
          <cell r="E57">
            <v>4</v>
          </cell>
          <cell r="F57">
            <v>60</v>
          </cell>
          <cell r="I57">
            <v>35</v>
          </cell>
          <cell r="J57">
            <v>26</v>
          </cell>
          <cell r="K57">
            <v>4</v>
          </cell>
          <cell r="L57">
            <v>5</v>
          </cell>
        </row>
        <row r="58">
          <cell r="A58" t="str">
            <v>Cálculo Dif. E Integral  II  T- 06</v>
          </cell>
          <cell r="E58">
            <v>4</v>
          </cell>
          <cell r="F58">
            <v>60</v>
          </cell>
          <cell r="I58">
            <v>59</v>
          </cell>
          <cell r="J58">
            <v>27</v>
          </cell>
          <cell r="K58">
            <v>17</v>
          </cell>
          <cell r="L58">
            <v>15</v>
          </cell>
        </row>
        <row r="59">
          <cell r="A59" t="str">
            <v>Cálculo Dif. E Integral  II  T- 08</v>
          </cell>
          <cell r="E59">
            <v>4</v>
          </cell>
          <cell r="F59">
            <v>60</v>
          </cell>
          <cell r="I59">
            <v>47</v>
          </cell>
          <cell r="J59">
            <v>17</v>
          </cell>
          <cell r="K59">
            <v>20</v>
          </cell>
          <cell r="L59">
            <v>10</v>
          </cell>
        </row>
        <row r="60">
          <cell r="A60" t="str">
            <v>Métodos Quantitativos II  T- 01</v>
          </cell>
          <cell r="E60">
            <v>4</v>
          </cell>
          <cell r="F60">
            <v>60</v>
          </cell>
          <cell r="I60">
            <v>54</v>
          </cell>
          <cell r="J60">
            <v>18</v>
          </cell>
          <cell r="K60">
            <v>31</v>
          </cell>
          <cell r="L60">
            <v>5</v>
          </cell>
        </row>
        <row r="62">
          <cell r="E62">
            <v>16</v>
          </cell>
          <cell r="F62">
            <v>240</v>
          </cell>
          <cell r="G62">
            <v>480</v>
          </cell>
          <cell r="I62">
            <v>195</v>
          </cell>
          <cell r="J62">
            <v>88</v>
          </cell>
          <cell r="K62">
            <v>72</v>
          </cell>
          <cell r="L62">
            <v>35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64">
          <cell r="A164" t="str">
            <v>Olimpíada de Matemática</v>
          </cell>
          <cell r="I164" t="str">
            <v>Permanente</v>
          </cell>
        </row>
        <row r="166">
          <cell r="A166" t="str">
            <v>Ensino/Pesquisa</v>
          </cell>
          <cell r="D166" t="str">
            <v>CNPq</v>
          </cell>
          <cell r="F166" t="str">
            <v>Ativ.Ext.no0040001</v>
          </cell>
          <cell r="H166" t="str">
            <v>Colaborador </v>
          </cell>
          <cell r="J166" t="str">
            <v>3/52004</v>
          </cell>
          <cell r="K166">
            <v>38354</v>
          </cell>
        </row>
        <row r="168">
          <cell r="E168" t="str">
            <v>Alun.dos Ens.Fund.a partir da 5a.e Méd.</v>
          </cell>
          <cell r="I168" t="str">
            <v>UFCG</v>
          </cell>
        </row>
        <row r="183">
          <cell r="L183">
            <v>100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240</v>
          </cell>
          <cell r="E345">
            <v>0</v>
          </cell>
          <cell r="F345">
            <v>480</v>
          </cell>
          <cell r="G345">
            <v>0</v>
          </cell>
          <cell r="H345">
            <v>0</v>
          </cell>
          <cell r="I345">
            <v>0</v>
          </cell>
          <cell r="J345">
            <v>100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820</v>
          </cell>
        </row>
      </sheetData>
      <sheetData sheetId="36">
        <row r="5">
          <cell r="L5">
            <v>1280</v>
          </cell>
        </row>
        <row r="6">
          <cell r="L6">
            <v>800</v>
          </cell>
        </row>
        <row r="8">
          <cell r="L8">
            <v>720</v>
          </cell>
        </row>
        <row r="13">
          <cell r="C13" t="str">
            <v>Rosângela da Silva Figueredo</v>
          </cell>
          <cell r="J13" t="str">
            <v>1436471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37950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Est. Aplic.As C. Sociais  II  T- 01</v>
          </cell>
          <cell r="E57">
            <v>4</v>
          </cell>
          <cell r="F57">
            <v>60</v>
          </cell>
          <cell r="I57">
            <v>14</v>
          </cell>
          <cell r="J57">
            <v>6</v>
          </cell>
          <cell r="K57">
            <v>5</v>
          </cell>
          <cell r="L57">
            <v>3</v>
          </cell>
        </row>
        <row r="58">
          <cell r="A58" t="str">
            <v>Est. Econ. E Int. A Conometria T - 01</v>
          </cell>
          <cell r="E58">
            <v>4</v>
          </cell>
          <cell r="F58">
            <v>60</v>
          </cell>
          <cell r="I58">
            <v>37</v>
          </cell>
          <cell r="J58">
            <v>19</v>
          </cell>
          <cell r="K58">
            <v>15</v>
          </cell>
          <cell r="L58">
            <v>3</v>
          </cell>
        </row>
        <row r="59">
          <cell r="A59" t="str">
            <v>Estatística  Descritiva T- 01</v>
          </cell>
          <cell r="E59">
            <v>4</v>
          </cell>
          <cell r="F59">
            <v>60</v>
          </cell>
          <cell r="I59">
            <v>43</v>
          </cell>
          <cell r="J59">
            <v>31</v>
          </cell>
          <cell r="K59">
            <v>8</v>
          </cell>
          <cell r="L59">
            <v>4</v>
          </cell>
        </row>
        <row r="60">
          <cell r="A60" t="str">
            <v>Estatística  Descritiva T- 02</v>
          </cell>
          <cell r="E60">
            <v>4</v>
          </cell>
          <cell r="F60">
            <v>60</v>
          </cell>
          <cell r="I60">
            <v>47</v>
          </cell>
          <cell r="J60">
            <v>28</v>
          </cell>
          <cell r="K60">
            <v>15</v>
          </cell>
          <cell r="L60">
            <v>4</v>
          </cell>
        </row>
        <row r="62">
          <cell r="E62">
            <v>16</v>
          </cell>
          <cell r="F62">
            <v>240</v>
          </cell>
          <cell r="G62">
            <v>480</v>
          </cell>
          <cell r="I62">
            <v>138</v>
          </cell>
          <cell r="J62">
            <v>59</v>
          </cell>
          <cell r="K62">
            <v>42</v>
          </cell>
          <cell r="L62">
            <v>37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240</v>
          </cell>
          <cell r="E345">
            <v>0</v>
          </cell>
          <cell r="F345">
            <v>480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720</v>
          </cell>
        </row>
      </sheetData>
      <sheetData sheetId="37">
        <row r="5">
          <cell r="L5">
            <v>1280</v>
          </cell>
        </row>
        <row r="6">
          <cell r="L6">
            <v>800</v>
          </cell>
        </row>
        <row r="8">
          <cell r="L8">
            <v>884</v>
          </cell>
        </row>
        <row r="13">
          <cell r="C13" t="str">
            <v>Thiciany Matsudo Iwano</v>
          </cell>
          <cell r="J13" t="str">
            <v>1396654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37749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130</v>
          </cell>
        </row>
        <row r="57">
          <cell r="A57" t="str">
            <v>Álgebra Vetorial e Geom. Analítica  T- 03</v>
          </cell>
          <cell r="E57">
            <v>4</v>
          </cell>
          <cell r="F57">
            <v>60</v>
          </cell>
          <cell r="I57">
            <v>60</v>
          </cell>
          <cell r="J57">
            <v>36</v>
          </cell>
          <cell r="K57">
            <v>19</v>
          </cell>
          <cell r="L57">
            <v>5</v>
          </cell>
        </row>
        <row r="58">
          <cell r="A58" t="str">
            <v>Cálculo Dif. E Integral  I  T- 02</v>
          </cell>
          <cell r="E58">
            <v>6</v>
          </cell>
          <cell r="F58">
            <v>90</v>
          </cell>
          <cell r="I58">
            <v>60</v>
          </cell>
          <cell r="J58">
            <v>29</v>
          </cell>
          <cell r="K58">
            <v>14</v>
          </cell>
          <cell r="L58">
            <v>17</v>
          </cell>
        </row>
        <row r="59">
          <cell r="A59" t="str">
            <v>Cálculo Dif. E Integral  I  T- 06</v>
          </cell>
          <cell r="E59">
            <v>6</v>
          </cell>
          <cell r="F59">
            <v>90</v>
          </cell>
          <cell r="I59">
            <v>40</v>
          </cell>
          <cell r="J59">
            <v>11</v>
          </cell>
          <cell r="K59">
            <v>19</v>
          </cell>
          <cell r="L59">
            <v>10</v>
          </cell>
        </row>
        <row r="62">
          <cell r="E62">
            <v>16</v>
          </cell>
          <cell r="F62">
            <v>240</v>
          </cell>
          <cell r="G62">
            <v>480</v>
          </cell>
          <cell r="I62">
            <v>160</v>
          </cell>
          <cell r="J62">
            <v>104</v>
          </cell>
          <cell r="K62">
            <v>52</v>
          </cell>
          <cell r="L62">
            <v>53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30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33">
          <cell r="A333" t="str">
            <v>Olimpiada Campinense de Matematica</v>
          </cell>
          <cell r="J333">
            <v>38129</v>
          </cell>
          <cell r="K333">
            <v>38129</v>
          </cell>
        </row>
        <row r="340">
          <cell r="L340">
            <v>4</v>
          </cell>
        </row>
        <row r="345">
          <cell r="A345">
            <v>0</v>
          </cell>
          <cell r="B345">
            <v>0</v>
          </cell>
          <cell r="C345">
            <v>130</v>
          </cell>
          <cell r="D345">
            <v>240</v>
          </cell>
          <cell r="E345">
            <v>0</v>
          </cell>
          <cell r="F345">
            <v>480</v>
          </cell>
          <cell r="G345">
            <v>30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4</v>
          </cell>
          <cell r="E348">
            <v>884</v>
          </cell>
        </row>
      </sheetData>
      <sheetData sheetId="38">
        <row r="5">
          <cell r="L5">
            <v>1280</v>
          </cell>
        </row>
        <row r="6">
          <cell r="L6">
            <v>880</v>
          </cell>
        </row>
        <row r="8">
          <cell r="L8">
            <v>0</v>
          </cell>
        </row>
        <row r="13">
          <cell r="C13" t="str">
            <v>Erhan Caliskan</v>
          </cell>
          <cell r="L13" t="str">
            <v>Ativa</v>
          </cell>
        </row>
        <row r="15">
          <cell r="A15" t="str">
            <v>Doutor</v>
          </cell>
          <cell r="D15">
            <v>37625</v>
          </cell>
          <cell r="E15" t="str">
            <v>Convite</v>
          </cell>
          <cell r="F15">
            <v>40</v>
          </cell>
          <cell r="G15" t="str">
            <v>DE</v>
          </cell>
          <cell r="H15" t="str">
            <v>Docente Visitante</v>
          </cell>
          <cell r="K15">
            <v>38168</v>
          </cell>
          <cell r="L15" t="str">
            <v>Fim Contr.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Holomorfia e a Propriedade de Aproximação</v>
          </cell>
          <cell r="I140" t="str">
            <v>CNPq</v>
          </cell>
        </row>
        <row r="142">
          <cell r="H142" t="str">
            <v>Coordenador</v>
          </cell>
          <cell r="J142">
            <v>37803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</row>
      </sheetData>
      <sheetData sheetId="39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5"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187">
          <cell r="A187" t="str">
            <v>PELLEGRINO, D. M., BOTELHO, G.,Scalar-valued dominated polynomials on Banach spaces In: Seminário Brasileiro de Análise, 2004, Rio de Janeiro, Anais do 60 Seminário Brasileiro de Análise. Rio de Janeiro: UERJ, 2004. p.181 - 191.</v>
          </cell>
        </row>
        <row r="188">
          <cell r="B188" t="str">
            <v>Trabalhos completos publicados em anais de eventos nacionais</v>
          </cell>
        </row>
        <row r="191">
          <cell r="A191" t="str">
            <v>SILVA, D. D. P. &amp; PELLEGRINO, D. M. - Aplicações entre Espaços de Banach que atingem a norma, CD-R0M do I Congresso de Iniciação Científica da Universidade Federal de Campina Grande, PIBIC / CNPq / UFCG, 2004.</v>
          </cell>
        </row>
        <row r="192">
          <cell r="B192" t="str">
            <v>Resumo publicado em anais de eventos nacionais</v>
          </cell>
        </row>
        <row r="195">
          <cell r="A195" t="str">
            <v>PELLEGRINO, D.M., Almost summing mappings, Archiv der Mathematik, Suiça, v.82, n.1, p.68-80, 2004.</v>
          </cell>
        </row>
        <row r="196">
          <cell r="B196" t="str">
            <v>Artigo técnico ou científico publicado em periódico indexado internacionalmente</v>
          </cell>
        </row>
        <row r="199">
          <cell r="A199" t="str">
            <v>SILVA, D. D. P. &amp; PELLEGRINO, D. M. - Aplicações entre Espaços de Banach que atingem a norma, Jornada de Iniciação Científica do IMPA, RJ, de 8 a 12 de novembro de 2004. </v>
          </cell>
        </row>
        <row r="200">
          <cell r="B200" t="str">
            <v>Trabalhos completos publicados em anais de eventos nacionais</v>
          </cell>
        </row>
        <row r="203">
          <cell r="A203" t="str">
            <v>J. A . ARAÚJO &amp; A. J. DE SOUZA, Escoamento Bifásico na Recuperação de Petróleo Usando dois Parâmetros de Histerese, IV Reunião Anual de Avaliação do PRH-25/ANP, pp. 24-25, 2004.</v>
          </cell>
        </row>
        <row r="204">
          <cell r="B204" t="str">
            <v>Resumo publicado em anais de eventos nacionais</v>
          </cell>
        </row>
        <row r="207">
          <cell r="A207" t="str">
            <v>G. S. SILVA &amp; A. J. SOUZA, Comparação Entre os Modelos de Corey e Stone para as Curvas de Permeabilidade Relativas na Modelagem Matemática de Fluxo Trifásicos na Recuperação de Poços de Petrolíferos, IV Reunião Anual de Avaliação do PRH-25/ANP, pp. 46-47,</v>
          </cell>
        </row>
        <row r="208">
          <cell r="B208" t="str">
            <v>Resumo publicado em anais de eventos nacionais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0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5"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1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5"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2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5"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3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5"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4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5"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5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5"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6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5"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7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5"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8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5"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9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5"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Outras"/>
      <sheetName val="Bancas"/>
      <sheetName val="Apoio"/>
      <sheetName val="Representacoes"/>
      <sheetName val="CDs-FGs"/>
      <sheetName val="Administrativas"/>
      <sheetName val="Publicacoes"/>
      <sheetName val="Extensão"/>
      <sheetName val="Pesquisa"/>
      <sheetName val="Orientacoes-PG"/>
      <sheetName val="Orientacoes-Gr"/>
      <sheetName val="Turmas-PG"/>
      <sheetName val="Turmas-GR"/>
      <sheetName val="CH"/>
      <sheetName val="Outros_Afastamentos"/>
      <sheetName val="Afast_Qualificacao"/>
      <sheetName val="Professore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</sheetNames>
    <sheetDataSet>
      <sheetData sheetId="18">
        <row r="13">
          <cell r="C13" t="str">
            <v>Alciônio Saldanha de Oliveira</v>
          </cell>
        </row>
      </sheetData>
      <sheetData sheetId="19">
        <row r="13">
          <cell r="C13" t="str">
            <v>Alexsandro Bezerra Cavalcanti</v>
          </cell>
        </row>
      </sheetData>
      <sheetData sheetId="21">
        <row r="13">
          <cell r="C13" t="str">
            <v>Antônio José da Silva</v>
          </cell>
        </row>
      </sheetData>
      <sheetData sheetId="22">
        <row r="13">
          <cell r="C13" t="str">
            <v>Antônio Luiz de Melo</v>
          </cell>
        </row>
      </sheetData>
      <sheetData sheetId="23">
        <row r="13">
          <cell r="C13" t="str">
            <v>Antônio Pereira Brandão Júnior</v>
          </cell>
        </row>
      </sheetData>
      <sheetData sheetId="24">
        <row r="13">
          <cell r="C13" t="str">
            <v>Aparecido Jesuino de Souza</v>
          </cell>
        </row>
      </sheetData>
      <sheetData sheetId="25">
        <row r="13">
          <cell r="C13" t="str">
            <v>Bráulio Maia Junior</v>
          </cell>
        </row>
      </sheetData>
      <sheetData sheetId="26">
        <row r="13">
          <cell r="C13" t="str">
            <v>Claudianor Oliveira Alves</v>
          </cell>
        </row>
      </sheetData>
      <sheetData sheetId="27">
        <row r="13">
          <cell r="C13" t="str">
            <v>Daniel Cordeiro de Morais Filho</v>
          </cell>
        </row>
      </sheetData>
      <sheetData sheetId="28">
        <row r="13">
          <cell r="C13" t="str">
            <v>Daniel Marinho Pellegrino</v>
          </cell>
        </row>
      </sheetData>
      <sheetData sheetId="29">
        <row r="13">
          <cell r="C13" t="str">
            <v>Florence Ayres Campello de Oliveira</v>
          </cell>
        </row>
      </sheetData>
      <sheetData sheetId="30">
        <row r="13">
          <cell r="C13" t="str">
            <v>Francisco Antônio Morais de Souza</v>
          </cell>
        </row>
      </sheetData>
      <sheetData sheetId="31">
        <row r="13">
          <cell r="C13" t="str">
            <v>Gilberto da Silva Matos</v>
          </cell>
        </row>
      </sheetData>
      <sheetData sheetId="32">
        <row r="13">
          <cell r="C13" t="str">
            <v>Izabel Maria Barbosa de Albuquerque</v>
          </cell>
        </row>
      </sheetData>
      <sheetData sheetId="34">
        <row r="13">
          <cell r="C13" t="str">
            <v>José de Arimatéia Fernandes</v>
          </cell>
        </row>
      </sheetData>
      <sheetData sheetId="35">
        <row r="13">
          <cell r="C13" t="str">
            <v>José Luiz Neto</v>
          </cell>
        </row>
      </sheetData>
      <sheetData sheetId="36">
        <row r="13">
          <cell r="C13" t="str">
            <v>José Medeiros da Costa</v>
          </cell>
        </row>
      </sheetData>
      <sheetData sheetId="38">
        <row r="13">
          <cell r="C13" t="str">
            <v>Luiz Mendes Albuquerque Neto</v>
          </cell>
        </row>
      </sheetData>
      <sheetData sheetId="39">
        <row r="13">
          <cell r="C13" t="str">
            <v>Marco Aurélio Soares Souto</v>
          </cell>
        </row>
      </sheetData>
      <sheetData sheetId="40">
        <row r="13">
          <cell r="C13" t="str">
            <v>Marisa de Sales Monteiro</v>
          </cell>
        </row>
      </sheetData>
      <sheetData sheetId="41">
        <row r="13">
          <cell r="C13" t="str">
            <v>Miriam Costa</v>
          </cell>
        </row>
      </sheetData>
      <sheetData sheetId="42">
        <row r="13">
          <cell r="C13" t="str">
            <v>Rosana Marques da Silva</v>
          </cell>
        </row>
      </sheetData>
      <sheetData sheetId="43">
        <row r="13">
          <cell r="C13" t="str">
            <v>Rosângela Silveira do Nascimento</v>
          </cell>
        </row>
      </sheetData>
      <sheetData sheetId="44">
        <row r="13">
          <cell r="C13" t="str">
            <v>Sérgio Mota Alves</v>
          </cell>
        </row>
      </sheetData>
      <sheetData sheetId="45">
        <row r="13">
          <cell r="C13" t="str">
            <v>Vandik Estevam Barbosa</v>
          </cell>
        </row>
      </sheetData>
      <sheetData sheetId="46">
        <row r="13">
          <cell r="C13" t="str">
            <v>Vânio Fragoso de Melo</v>
          </cell>
        </row>
      </sheetData>
      <sheetData sheetId="47">
        <row r="13">
          <cell r="C13" t="str">
            <v>Alecxandro Alves Vieira</v>
          </cell>
        </row>
      </sheetData>
      <sheetData sheetId="48">
        <row r="13">
          <cell r="C13" t="str">
            <v>Amanda dos Santos Gomes</v>
          </cell>
        </row>
      </sheetData>
      <sheetData sheetId="49">
        <row r="13">
          <cell r="C13" t="str">
            <v>Antônio Gomes Nunes</v>
          </cell>
        </row>
      </sheetData>
      <sheetData sheetId="50">
        <row r="13">
          <cell r="C13" t="str">
            <v>Davis Matias de Oliveira</v>
          </cell>
        </row>
      </sheetData>
      <sheetData sheetId="51">
        <row r="13">
          <cell r="C13" t="str">
            <v>Jacqueline Félix de Brito</v>
          </cell>
        </row>
      </sheetData>
      <sheetData sheetId="52">
        <row r="13">
          <cell r="C13" t="str">
            <v>Maria Isabelle Silva Borges</v>
          </cell>
        </row>
      </sheetData>
      <sheetData sheetId="53">
        <row r="13">
          <cell r="C13" t="str">
            <v>Rosângela da Silva Figueredo</v>
          </cell>
        </row>
      </sheetData>
      <sheetData sheetId="54">
        <row r="13">
          <cell r="C13" t="str">
            <v>Thiciany Matsudo Iwano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S234"/>
  <sheetViews>
    <sheetView tabSelected="1" workbookViewId="0" topLeftCell="A187">
      <selection activeCell="A188" sqref="A188:C188"/>
    </sheetView>
  </sheetViews>
  <sheetFormatPr defaultColWidth="9.140625" defaultRowHeight="12.75"/>
  <cols>
    <col min="2" max="2" width="47.28125" style="0" customWidth="1"/>
  </cols>
  <sheetData>
    <row r="1" spans="1:9" ht="13.5" thickBot="1">
      <c r="A1" s="310" t="s">
        <v>91</v>
      </c>
      <c r="B1" s="311"/>
      <c r="C1" s="311"/>
      <c r="D1" s="311"/>
      <c r="E1" s="311"/>
      <c r="F1" s="311"/>
      <c r="G1" s="311"/>
      <c r="H1" s="311"/>
      <c r="I1" s="312"/>
    </row>
    <row r="2" spans="1:9" ht="13.5" thickBot="1">
      <c r="A2" s="313"/>
      <c r="B2" s="313"/>
      <c r="C2" s="313"/>
      <c r="D2" s="313"/>
      <c r="E2" s="313"/>
      <c r="F2" s="313"/>
      <c r="G2" s="313"/>
      <c r="H2" s="313"/>
      <c r="I2" s="313"/>
    </row>
    <row r="3" spans="1:9" ht="13.5" thickBot="1">
      <c r="A3" s="166" t="s">
        <v>237</v>
      </c>
      <c r="B3" s="167"/>
      <c r="C3" s="167"/>
      <c r="D3" s="167"/>
      <c r="E3" s="167"/>
      <c r="F3" s="168"/>
      <c r="G3" s="80"/>
      <c r="H3" s="81" t="s">
        <v>92</v>
      </c>
      <c r="I3" s="79" t="str">
        <f>'[1]p1'!$H$4</f>
        <v>2004.1</v>
      </c>
    </row>
    <row r="4" spans="1:19" s="1" customFormat="1" ht="12.75">
      <c r="A4" s="230"/>
      <c r="B4" s="230"/>
      <c r="C4" s="230"/>
      <c r="D4" s="230"/>
      <c r="E4" s="230"/>
      <c r="F4" s="230"/>
      <c r="G4" s="230"/>
      <c r="H4" s="230"/>
      <c r="I4" s="230"/>
      <c r="J4" s="31"/>
      <c r="K4" s="31"/>
      <c r="L4" s="31"/>
      <c r="M4" s="31"/>
      <c r="N4" s="31"/>
      <c r="O4"/>
      <c r="P4"/>
      <c r="Q4"/>
      <c r="R4"/>
      <c r="S4"/>
    </row>
    <row r="5" spans="1:19" s="8" customFormat="1" ht="13.5" thickBot="1">
      <c r="A5" s="230"/>
      <c r="B5" s="230"/>
      <c r="C5" s="230"/>
      <c r="D5" s="230"/>
      <c r="E5" s="230"/>
      <c r="F5" s="230"/>
      <c r="G5" s="230"/>
      <c r="H5" s="230"/>
      <c r="I5" s="230"/>
      <c r="J5" s="31"/>
      <c r="K5" s="31"/>
      <c r="L5" s="31"/>
      <c r="M5" s="31"/>
      <c r="N5" s="31"/>
      <c r="O5"/>
      <c r="P5"/>
      <c r="Q5"/>
      <c r="R5"/>
      <c r="S5"/>
    </row>
    <row r="6" spans="1:12" s="1" customFormat="1" ht="12.75">
      <c r="A6" s="233" t="s">
        <v>225</v>
      </c>
      <c r="B6" s="234"/>
      <c r="C6" s="244" t="str">
        <f>'[1]p1'!$C$5:$F$5</f>
        <v>10/05/2004 à 16/12/2004</v>
      </c>
      <c r="D6" s="245"/>
      <c r="E6" s="246"/>
      <c r="F6" s="247"/>
      <c r="G6" s="229"/>
      <c r="H6" s="230"/>
      <c r="I6" s="230"/>
      <c r="J6" s="7"/>
      <c r="K6" s="7"/>
      <c r="L6" s="7"/>
    </row>
    <row r="7" spans="1:12" s="1" customFormat="1" ht="13.5" thickBot="1">
      <c r="A7" s="10" t="s">
        <v>226</v>
      </c>
      <c r="B7" s="11"/>
      <c r="C7" s="225" t="str">
        <f>'[1]p1'!$C$6:$F$6</f>
        <v>10/05/2004 à 03/12/2004</v>
      </c>
      <c r="D7" s="226"/>
      <c r="E7" s="227"/>
      <c r="F7" s="228"/>
      <c r="G7" s="231"/>
      <c r="H7" s="232"/>
      <c r="I7" s="232"/>
      <c r="J7" s="7"/>
      <c r="K7" s="7"/>
      <c r="L7" s="7"/>
    </row>
    <row r="8" spans="1:12" s="1" customFormat="1" ht="13.5" thickBot="1">
      <c r="A8" s="316" t="s">
        <v>227</v>
      </c>
      <c r="B8" s="317"/>
      <c r="C8" s="314" t="str">
        <f>'[1]p1'!$C$7:$F$7</f>
        <v>08/07/2004 à 06/09/2004</v>
      </c>
      <c r="D8" s="315"/>
      <c r="E8" s="243"/>
      <c r="F8" s="12" t="s">
        <v>18</v>
      </c>
      <c r="G8" s="294" t="str">
        <f>'[1]p1'!$H$7</f>
        <v>Greve Docente</v>
      </c>
      <c r="H8" s="242"/>
      <c r="I8" s="243"/>
      <c r="J8"/>
      <c r="K8"/>
      <c r="L8"/>
    </row>
    <row r="9" spans="1:12" s="1" customFormat="1" ht="13.5" thickBot="1">
      <c r="A9" s="294" t="s">
        <v>77</v>
      </c>
      <c r="B9" s="242"/>
      <c r="C9" s="243"/>
      <c r="D9" s="15">
        <f>'[1]p1'!$E$8</f>
        <v>32</v>
      </c>
      <c r="E9" s="295"/>
      <c r="F9" s="246"/>
      <c r="G9" s="189"/>
      <c r="H9" s="189"/>
      <c r="I9" s="296"/>
      <c r="J9" s="7"/>
      <c r="K9" s="7"/>
      <c r="L9" s="7"/>
    </row>
    <row r="10" spans="1:12" s="1" customFormat="1" ht="13.5" thickBot="1">
      <c r="A10" s="241" t="s">
        <v>78</v>
      </c>
      <c r="B10" s="242"/>
      <c r="C10" s="243"/>
      <c r="D10" s="15">
        <f>'[1]p1'!$E$9</f>
        <v>20</v>
      </c>
      <c r="E10" s="297"/>
      <c r="F10" s="227"/>
      <c r="G10" s="154"/>
      <c r="H10" s="154"/>
      <c r="I10" s="298"/>
      <c r="J10"/>
      <c r="K10"/>
      <c r="L10"/>
    </row>
    <row r="11" spans="1:9" ht="12.75">
      <c r="A11" s="221"/>
      <c r="B11" s="221"/>
      <c r="C11" s="221"/>
      <c r="D11" s="221"/>
      <c r="E11" s="221"/>
      <c r="F11" s="221"/>
      <c r="G11" s="221"/>
      <c r="H11" s="221"/>
      <c r="I11" s="221"/>
    </row>
    <row r="12" spans="1:9" ht="12.75">
      <c r="A12" s="221"/>
      <c r="B12" s="221"/>
      <c r="C12" s="221"/>
      <c r="D12" s="221"/>
      <c r="E12" s="221"/>
      <c r="F12" s="221"/>
      <c r="G12" s="221"/>
      <c r="H12" s="221"/>
      <c r="I12" s="221"/>
    </row>
    <row r="13" spans="1:9" ht="12.75">
      <c r="A13" s="221"/>
      <c r="B13" s="221"/>
      <c r="C13" s="221"/>
      <c r="D13" s="221"/>
      <c r="E13" s="221"/>
      <c r="F13" s="221"/>
      <c r="G13" s="221"/>
      <c r="H13" s="221"/>
      <c r="I13" s="221"/>
    </row>
    <row r="14" spans="1:9" ht="12.75">
      <c r="A14" s="221"/>
      <c r="B14" s="221"/>
      <c r="C14" s="221"/>
      <c r="D14" s="221"/>
      <c r="E14" s="221"/>
      <c r="F14" s="221"/>
      <c r="G14" s="221"/>
      <c r="H14" s="221"/>
      <c r="I14" s="221"/>
    </row>
    <row r="15" spans="1:9" ht="13.5" thickBot="1">
      <c r="A15" s="153" t="s">
        <v>115</v>
      </c>
      <c r="B15" s="154"/>
      <c r="C15" s="154"/>
      <c r="D15" s="154"/>
      <c r="E15" s="154"/>
      <c r="F15" s="154"/>
      <c r="G15" s="154"/>
      <c r="H15" s="154"/>
      <c r="I15" s="154"/>
    </row>
    <row r="16" spans="1:9" ht="13.5" thickBot="1">
      <c r="A16" s="235" t="s">
        <v>116</v>
      </c>
      <c r="B16" s="236"/>
      <c r="C16" s="236"/>
      <c r="D16" s="236"/>
      <c r="E16" s="236"/>
      <c r="F16" s="236"/>
      <c r="G16" s="236"/>
      <c r="H16" s="236"/>
      <c r="I16" s="237"/>
    </row>
    <row r="17" spans="1:9" ht="12.75">
      <c r="A17" s="238" t="s">
        <v>117</v>
      </c>
      <c r="B17" s="239"/>
      <c r="C17" s="239"/>
      <c r="D17" s="239"/>
      <c r="E17" s="239"/>
      <c r="F17" s="239"/>
      <c r="G17" s="239"/>
      <c r="H17" s="240"/>
      <c r="I17" s="124">
        <v>31</v>
      </c>
    </row>
    <row r="18" spans="1:9" s="7" customFormat="1" ht="12.75">
      <c r="A18" s="222" t="s">
        <v>118</v>
      </c>
      <c r="B18" s="223"/>
      <c r="C18" s="223"/>
      <c r="D18" s="223"/>
      <c r="E18" s="223"/>
      <c r="F18" s="223"/>
      <c r="G18" s="223"/>
      <c r="H18" s="224"/>
      <c r="I18" s="82">
        <f>I19+I20</f>
        <v>7</v>
      </c>
    </row>
    <row r="19" spans="1:9" ht="12.75">
      <c r="A19" s="249" t="s">
        <v>119</v>
      </c>
      <c r="B19" s="250"/>
      <c r="C19" s="250"/>
      <c r="D19" s="250"/>
      <c r="E19" s="250"/>
      <c r="F19" s="250"/>
      <c r="G19" s="250"/>
      <c r="H19" s="251"/>
      <c r="I19" s="125">
        <v>7</v>
      </c>
    </row>
    <row r="20" spans="1:9" ht="12.75">
      <c r="A20" s="249" t="s">
        <v>120</v>
      </c>
      <c r="B20" s="250"/>
      <c r="C20" s="250"/>
      <c r="D20" s="250"/>
      <c r="E20" s="250"/>
      <c r="F20" s="250"/>
      <c r="G20" s="250"/>
      <c r="H20" s="251"/>
      <c r="I20" s="125"/>
    </row>
    <row r="21" spans="1:9" ht="13.5" thickBot="1">
      <c r="A21" s="253" t="s">
        <v>20</v>
      </c>
      <c r="B21" s="254"/>
      <c r="C21" s="254"/>
      <c r="D21" s="254"/>
      <c r="E21" s="254"/>
      <c r="F21" s="254"/>
      <c r="G21" s="254"/>
      <c r="H21" s="255"/>
      <c r="I21" s="83">
        <f>SUM(I17+I18)</f>
        <v>38</v>
      </c>
    </row>
    <row r="22" spans="1:9" ht="13.5" thickBot="1">
      <c r="A22" s="256"/>
      <c r="B22" s="256"/>
      <c r="C22" s="256"/>
      <c r="D22" s="256"/>
      <c r="E22" s="256"/>
      <c r="F22" s="256"/>
      <c r="G22" s="256"/>
      <c r="H22" s="256"/>
      <c r="I22" s="256"/>
    </row>
    <row r="23" spans="1:9" ht="13.5" thickBot="1">
      <c r="A23" s="235" t="s">
        <v>121</v>
      </c>
      <c r="B23" s="236"/>
      <c r="C23" s="236"/>
      <c r="D23" s="236"/>
      <c r="E23" s="236"/>
      <c r="F23" s="236"/>
      <c r="G23" s="236"/>
      <c r="H23" s="236"/>
      <c r="I23" s="257"/>
    </row>
    <row r="24" spans="1:9" ht="12.75">
      <c r="A24" s="238" t="s">
        <v>122</v>
      </c>
      <c r="B24" s="239"/>
      <c r="C24" s="239"/>
      <c r="D24" s="239"/>
      <c r="E24" s="239"/>
      <c r="F24" s="239"/>
      <c r="G24" s="239"/>
      <c r="H24" s="240"/>
      <c r="I24" s="124"/>
    </row>
    <row r="25" spans="1:9" ht="12.75">
      <c r="A25" s="249" t="s">
        <v>123</v>
      </c>
      <c r="B25" s="250"/>
      <c r="C25" s="250"/>
      <c r="D25" s="250"/>
      <c r="E25" s="250"/>
      <c r="F25" s="250"/>
      <c r="G25" s="250"/>
      <c r="H25" s="251"/>
      <c r="I25" s="124">
        <v>1</v>
      </c>
    </row>
    <row r="26" spans="1:9" ht="12.75">
      <c r="A26" s="249" t="s">
        <v>124</v>
      </c>
      <c r="B26" s="250"/>
      <c r="C26" s="250"/>
      <c r="D26" s="250"/>
      <c r="E26" s="250"/>
      <c r="F26" s="250"/>
      <c r="G26" s="250"/>
      <c r="H26" s="251"/>
      <c r="I26" s="125"/>
    </row>
    <row r="27" spans="1:9" ht="13.5" thickBot="1">
      <c r="A27" s="253" t="s">
        <v>20</v>
      </c>
      <c r="B27" s="254"/>
      <c r="C27" s="254"/>
      <c r="D27" s="254"/>
      <c r="E27" s="254"/>
      <c r="F27" s="254"/>
      <c r="G27" s="254"/>
      <c r="H27" s="255"/>
      <c r="I27" s="83">
        <f>SUM(I24:I26)</f>
        <v>1</v>
      </c>
    </row>
    <row r="28" spans="1:9" ht="13.5" thickBot="1">
      <c r="A28" s="232"/>
      <c r="B28" s="232"/>
      <c r="C28" s="232"/>
      <c r="D28" s="232"/>
      <c r="E28" s="232"/>
      <c r="F28" s="232"/>
      <c r="G28" s="232"/>
      <c r="H28" s="232"/>
      <c r="I28" s="232"/>
    </row>
    <row r="29" spans="1:9" ht="13.5" thickBot="1">
      <c r="A29" s="299" t="s">
        <v>125</v>
      </c>
      <c r="B29" s="236"/>
      <c r="C29" s="236"/>
      <c r="D29" s="236"/>
      <c r="E29" s="236"/>
      <c r="F29" s="236"/>
      <c r="G29" s="236"/>
      <c r="H29" s="236"/>
      <c r="I29" s="237"/>
    </row>
    <row r="30" spans="1:9" ht="12.75">
      <c r="A30" s="238" t="s">
        <v>126</v>
      </c>
      <c r="B30" s="239"/>
      <c r="C30" s="239"/>
      <c r="D30" s="239"/>
      <c r="E30" s="239"/>
      <c r="F30" s="239"/>
      <c r="G30" s="239"/>
      <c r="H30" s="240"/>
      <c r="I30" s="124"/>
    </row>
    <row r="31" spans="1:9" ht="12.75">
      <c r="A31" s="249" t="s">
        <v>127</v>
      </c>
      <c r="B31" s="250"/>
      <c r="C31" s="250"/>
      <c r="D31" s="250"/>
      <c r="E31" s="250"/>
      <c r="F31" s="250"/>
      <c r="G31" s="250"/>
      <c r="H31" s="251"/>
      <c r="I31" s="125">
        <v>3</v>
      </c>
    </row>
    <row r="32" spans="1:9" ht="12.75">
      <c r="A32" s="249" t="s">
        <v>128</v>
      </c>
      <c r="B32" s="250"/>
      <c r="C32" s="250"/>
      <c r="D32" s="250"/>
      <c r="E32" s="250"/>
      <c r="F32" s="250"/>
      <c r="G32" s="250"/>
      <c r="H32" s="251"/>
      <c r="I32" s="125"/>
    </row>
    <row r="33" spans="1:9" ht="12.75">
      <c r="A33" s="249" t="s">
        <v>129</v>
      </c>
      <c r="B33" s="250"/>
      <c r="C33" s="250"/>
      <c r="D33" s="250"/>
      <c r="E33" s="250"/>
      <c r="F33" s="250"/>
      <c r="G33" s="250"/>
      <c r="H33" s="251"/>
      <c r="I33" s="125"/>
    </row>
    <row r="34" spans="1:9" ht="12.75">
      <c r="A34" s="249" t="s">
        <v>130</v>
      </c>
      <c r="B34" s="250"/>
      <c r="C34" s="250"/>
      <c r="D34" s="250"/>
      <c r="E34" s="250"/>
      <c r="F34" s="250"/>
      <c r="G34" s="250"/>
      <c r="H34" s="251"/>
      <c r="I34" s="125">
        <v>2</v>
      </c>
    </row>
    <row r="35" spans="1:9" ht="12.75">
      <c r="A35" s="249" t="s">
        <v>131</v>
      </c>
      <c r="B35" s="250"/>
      <c r="C35" s="250"/>
      <c r="D35" s="250"/>
      <c r="E35" s="250"/>
      <c r="F35" s="250"/>
      <c r="G35" s="250"/>
      <c r="H35" s="251"/>
      <c r="I35" s="125"/>
    </row>
    <row r="36" spans="1:9" ht="13.5" thickBot="1">
      <c r="A36" s="253" t="s">
        <v>20</v>
      </c>
      <c r="B36" s="254"/>
      <c r="C36" s="254"/>
      <c r="D36" s="254"/>
      <c r="E36" s="254"/>
      <c r="F36" s="254"/>
      <c r="G36" s="254"/>
      <c r="H36" s="255"/>
      <c r="I36" s="83">
        <f>SUM(I30:I35)</f>
        <v>5</v>
      </c>
    </row>
    <row r="37" spans="1:9" ht="13.5" thickBot="1">
      <c r="A37" s="256"/>
      <c r="B37" s="256"/>
      <c r="C37" s="256"/>
      <c r="D37" s="256"/>
      <c r="E37" s="256"/>
      <c r="F37" s="256"/>
      <c r="G37" s="256"/>
      <c r="H37" s="256"/>
      <c r="I37" s="256"/>
    </row>
    <row r="38" spans="1:9" ht="13.5" thickBot="1">
      <c r="A38" s="235" t="s">
        <v>132</v>
      </c>
      <c r="B38" s="236"/>
      <c r="C38" s="236"/>
      <c r="D38" s="236"/>
      <c r="E38" s="236"/>
      <c r="F38" s="236"/>
      <c r="G38" s="236"/>
      <c r="H38" s="236"/>
      <c r="I38" s="257"/>
    </row>
    <row r="39" spans="1:9" ht="12.75">
      <c r="A39" s="238" t="s">
        <v>133</v>
      </c>
      <c r="B39" s="239"/>
      <c r="C39" s="239"/>
      <c r="D39" s="239"/>
      <c r="E39" s="239"/>
      <c r="F39" s="239"/>
      <c r="G39" s="239"/>
      <c r="H39" s="240"/>
      <c r="I39" s="124">
        <v>3</v>
      </c>
    </row>
    <row r="40" spans="1:9" ht="13.5" thickBot="1">
      <c r="A40" s="253" t="s">
        <v>134</v>
      </c>
      <c r="B40" s="254"/>
      <c r="C40" s="254"/>
      <c r="D40" s="254"/>
      <c r="E40" s="254"/>
      <c r="F40" s="254"/>
      <c r="G40" s="254"/>
      <c r="H40" s="255"/>
      <c r="I40" s="126">
        <v>5</v>
      </c>
    </row>
    <row r="41" spans="1:9" s="7" customFormat="1" ht="13.5" thickBot="1">
      <c r="A41" s="307"/>
      <c r="B41" s="308"/>
      <c r="C41" s="308"/>
      <c r="D41" s="308"/>
      <c r="E41" s="308"/>
      <c r="F41" s="308"/>
      <c r="G41" s="308"/>
      <c r="H41" s="309"/>
      <c r="I41" s="84"/>
    </row>
    <row r="42" spans="1:9" s="7" customFormat="1" ht="13.5" thickBot="1">
      <c r="A42" s="304" t="s">
        <v>135</v>
      </c>
      <c r="B42" s="305"/>
      <c r="C42" s="305"/>
      <c r="D42" s="305"/>
      <c r="E42" s="305"/>
      <c r="F42" s="305"/>
      <c r="G42" s="305"/>
      <c r="H42" s="306"/>
      <c r="I42" s="85">
        <f>I21-I36</f>
        <v>33</v>
      </c>
    </row>
    <row r="43" spans="1:9" ht="12.75">
      <c r="A43" s="300"/>
      <c r="B43" s="189"/>
      <c r="C43" s="189"/>
      <c r="D43" s="189"/>
      <c r="E43" s="189"/>
      <c r="F43" s="189"/>
      <c r="G43" s="189"/>
      <c r="H43" s="189"/>
      <c r="I43" s="189"/>
    </row>
    <row r="44" spans="1:9" ht="13.5" thickBot="1">
      <c r="A44" s="153" t="s">
        <v>136</v>
      </c>
      <c r="B44" s="154"/>
      <c r="C44" s="154"/>
      <c r="D44" s="154"/>
      <c r="E44" s="154"/>
      <c r="F44" s="154"/>
      <c r="G44" s="154"/>
      <c r="H44" s="154"/>
      <c r="I44" s="154"/>
    </row>
    <row r="45" spans="1:9" ht="13.5" thickBot="1">
      <c r="A45" s="86" t="s">
        <v>137</v>
      </c>
      <c r="B45" s="87" t="s">
        <v>138</v>
      </c>
      <c r="C45" s="87" t="s">
        <v>139</v>
      </c>
      <c r="D45" s="87" t="s">
        <v>140</v>
      </c>
      <c r="E45" s="87" t="s">
        <v>138</v>
      </c>
      <c r="F45" s="87" t="s">
        <v>139</v>
      </c>
      <c r="G45" s="87" t="s">
        <v>141</v>
      </c>
      <c r="H45" s="87" t="s">
        <v>138</v>
      </c>
      <c r="I45" s="87" t="s">
        <v>139</v>
      </c>
    </row>
    <row r="46" spans="1:9" ht="12.75">
      <c r="A46" s="88" t="s">
        <v>142</v>
      </c>
      <c r="B46" s="127">
        <v>12</v>
      </c>
      <c r="C46" s="89">
        <f>IF(I21&lt;&gt;0,B46*100/I21,"0-docente")</f>
        <v>31.57894736842105</v>
      </c>
      <c r="D46" s="88" t="s">
        <v>143</v>
      </c>
      <c r="E46" s="131">
        <v>3</v>
      </c>
      <c r="F46" s="89">
        <f>IF(I21&lt;&gt;0,E46*100/I21,"0-docente")</f>
        <v>7.894736842105263</v>
      </c>
      <c r="G46" s="88" t="s">
        <v>144</v>
      </c>
      <c r="H46" s="127">
        <v>32</v>
      </c>
      <c r="I46" s="89">
        <f>IF(I21&lt;&gt;0,H46*100/I21,"0-docente")</f>
        <v>84.21052631578948</v>
      </c>
    </row>
    <row r="47" spans="1:9" ht="12.75">
      <c r="A47" s="90" t="s">
        <v>145</v>
      </c>
      <c r="B47" s="71">
        <v>21</v>
      </c>
      <c r="C47" s="89">
        <f>IF(I21&lt;&gt;0,B47*100/I21,"0-docente")</f>
        <v>55.26315789473684</v>
      </c>
      <c r="D47" s="90" t="s">
        <v>146</v>
      </c>
      <c r="E47" s="130">
        <v>18</v>
      </c>
      <c r="F47" s="89">
        <f>IF(I21&lt;&gt;0,E47*100/I21,"0-docente")</f>
        <v>47.36842105263158</v>
      </c>
      <c r="G47" s="90" t="s">
        <v>33</v>
      </c>
      <c r="H47" s="71">
        <v>7</v>
      </c>
      <c r="I47" s="89">
        <f>IF(I21&lt;&gt;0,H47*100/I21,"0-docente")</f>
        <v>18.42105263157895</v>
      </c>
    </row>
    <row r="48" spans="1:9" ht="12.75">
      <c r="A48" s="90" t="s">
        <v>147</v>
      </c>
      <c r="B48" s="71">
        <v>2</v>
      </c>
      <c r="C48" s="89">
        <f>IF(I21&lt;&gt;0,B48*100/I21,"0-docente")</f>
        <v>5.2631578947368425</v>
      </c>
      <c r="D48" s="90" t="s">
        <v>148</v>
      </c>
      <c r="E48" s="130">
        <v>11</v>
      </c>
      <c r="F48" s="89">
        <f>IF(I21&lt;&gt;0,E48*100/I21,"0-docente")</f>
        <v>28.94736842105263</v>
      </c>
      <c r="G48" s="90" t="s">
        <v>54</v>
      </c>
      <c r="H48" s="71"/>
      <c r="I48" s="89">
        <f>IF(I21&lt;&gt;0,H48*100/I21,"0-docente")</f>
        <v>0</v>
      </c>
    </row>
    <row r="49" spans="1:9" ht="13.5" thickBot="1">
      <c r="A49" s="91" t="s">
        <v>149</v>
      </c>
      <c r="B49" s="128">
        <v>4</v>
      </c>
      <c r="C49" s="92">
        <f>IF(I21&lt;&gt;0,B49*100/I21,"0-docente")</f>
        <v>10.526315789473685</v>
      </c>
      <c r="D49" s="93" t="s">
        <v>150</v>
      </c>
      <c r="E49" s="129">
        <v>7</v>
      </c>
      <c r="F49" s="92">
        <f>IF(I21&lt;&gt;0,E49*100/I21,"0-docente")</f>
        <v>18.42105263157895</v>
      </c>
      <c r="G49" s="93" t="s">
        <v>151</v>
      </c>
      <c r="H49" s="128"/>
      <c r="I49" s="92">
        <f>IF(I21&lt;&gt;0,H49*100/I21,"0-docente")</f>
        <v>0</v>
      </c>
    </row>
    <row r="50" spans="1:9" ht="13.5" thickBot="1">
      <c r="A50" s="94" t="s">
        <v>20</v>
      </c>
      <c r="B50" s="95">
        <f>SUM(B46:B49)</f>
        <v>39</v>
      </c>
      <c r="C50" s="96">
        <f>SUM(C46:C49)</f>
        <v>102.63157894736842</v>
      </c>
      <c r="D50" s="94" t="s">
        <v>20</v>
      </c>
      <c r="E50" s="97">
        <f>SUM(E46:E49)</f>
        <v>39</v>
      </c>
      <c r="F50" s="96">
        <f>SUM(F46:F49)</f>
        <v>102.63157894736842</v>
      </c>
      <c r="G50" s="94" t="s">
        <v>20</v>
      </c>
      <c r="H50" s="97">
        <f>SUM(H46:H49)</f>
        <v>39</v>
      </c>
      <c r="I50" s="96">
        <f>SUM(I46:I49)</f>
        <v>102.63157894736842</v>
      </c>
    </row>
    <row r="51" spans="1:9" ht="12.75">
      <c r="A51" s="189"/>
      <c r="B51" s="189"/>
      <c r="C51" s="189"/>
      <c r="D51" s="189"/>
      <c r="E51" s="189"/>
      <c r="F51" s="189"/>
      <c r="G51" s="189"/>
      <c r="H51" s="189"/>
      <c r="I51" s="189"/>
    </row>
    <row r="52" spans="1:9" ht="13.5" thickBot="1">
      <c r="A52" s="153" t="s">
        <v>152</v>
      </c>
      <c r="B52" s="154"/>
      <c r="C52" s="154"/>
      <c r="D52" s="154"/>
      <c r="E52" s="154"/>
      <c r="F52" s="154"/>
      <c r="G52" s="154"/>
      <c r="H52" s="154"/>
      <c r="I52" s="154"/>
    </row>
    <row r="53" spans="1:9" ht="12.75">
      <c r="A53" s="238" t="s">
        <v>221</v>
      </c>
      <c r="B53" s="239"/>
      <c r="C53" s="239"/>
      <c r="D53" s="239"/>
      <c r="E53" s="239"/>
      <c r="F53" s="239"/>
      <c r="G53" s="239"/>
      <c r="H53" s="240"/>
      <c r="I53" s="98">
        <f>IF(B46&lt;&gt;0,E46/B46,"0-DR")</f>
        <v>0.25</v>
      </c>
    </row>
    <row r="54" spans="1:9" ht="12.75">
      <c r="A54" s="301" t="s">
        <v>222</v>
      </c>
      <c r="B54" s="302"/>
      <c r="C54" s="302"/>
      <c r="D54" s="302"/>
      <c r="E54" s="302"/>
      <c r="F54" s="302"/>
      <c r="G54" s="302"/>
      <c r="H54" s="303"/>
      <c r="I54" s="99">
        <f>IF(B46&lt;&gt;0,E47/B46,"0-DR")</f>
        <v>1.5</v>
      </c>
    </row>
    <row r="55" spans="1:9" ht="12.75">
      <c r="A55" s="249" t="s">
        <v>223</v>
      </c>
      <c r="B55" s="250"/>
      <c r="C55" s="250"/>
      <c r="D55" s="250"/>
      <c r="E55" s="250"/>
      <c r="F55" s="250"/>
      <c r="G55" s="250"/>
      <c r="H55" s="251"/>
      <c r="I55" s="100">
        <f>IF(B47&lt;&gt;0,E48/B47,"0-MS")</f>
        <v>0.5238095238095238</v>
      </c>
    </row>
    <row r="56" spans="1:9" ht="12.75">
      <c r="A56" s="252" t="s">
        <v>224</v>
      </c>
      <c r="B56" s="252"/>
      <c r="C56" s="252"/>
      <c r="D56" s="252"/>
      <c r="E56" s="252"/>
      <c r="F56" s="252"/>
      <c r="G56" s="252"/>
      <c r="H56" s="252"/>
      <c r="I56" s="100">
        <f>IF(B48+B49&lt;&gt;0,E49/(B48+B49),"0-Esp+Gr")</f>
        <v>1.1666666666666667</v>
      </c>
    </row>
    <row r="57" spans="1:9" ht="10.5" customHeight="1">
      <c r="A57" s="248"/>
      <c r="B57" s="248"/>
      <c r="C57" s="248"/>
      <c r="D57" s="248"/>
      <c r="E57" s="248"/>
      <c r="F57" s="248"/>
      <c r="G57" s="248"/>
      <c r="H57" s="248"/>
      <c r="I57" s="248"/>
    </row>
    <row r="58" spans="1:9" ht="12.75" hidden="1">
      <c r="A58" s="24"/>
      <c r="B58" s="24"/>
      <c r="C58" s="24"/>
      <c r="D58" s="24"/>
      <c r="E58" s="24"/>
      <c r="F58" s="24"/>
      <c r="G58" s="24"/>
      <c r="H58" s="24"/>
      <c r="I58" s="24"/>
    </row>
    <row r="59" spans="1:9" ht="12.75" hidden="1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2.75" hidden="1">
      <c r="A60" s="24"/>
      <c r="B60" s="24"/>
      <c r="C60" s="24"/>
      <c r="D60" s="24"/>
      <c r="E60" s="24"/>
      <c r="F60" s="24"/>
      <c r="G60" s="24"/>
      <c r="H60" s="24"/>
      <c r="I60" s="24"/>
    </row>
    <row r="61" spans="1:9" ht="13.5" thickBot="1">
      <c r="A61" s="153" t="s">
        <v>153</v>
      </c>
      <c r="B61" s="154"/>
      <c r="C61" s="154"/>
      <c r="D61" s="154"/>
      <c r="E61" s="154"/>
      <c r="F61" s="154"/>
      <c r="G61" s="154"/>
      <c r="H61" s="154"/>
      <c r="I61" s="154"/>
    </row>
    <row r="62" spans="1:9" ht="12.75">
      <c r="A62" s="284" t="s">
        <v>57</v>
      </c>
      <c r="B62" s="285"/>
      <c r="C62" s="285"/>
      <c r="D62" s="285"/>
      <c r="E62" s="285"/>
      <c r="F62" s="285"/>
      <c r="G62" s="285"/>
      <c r="H62" s="286"/>
      <c r="I62" s="101">
        <f>SUM('[1]p1'!L5,'[1]p2'!L5,'[1]p3'!L5,'[1]p4'!L5,'[1]p5'!L5,'[1]p6'!L5,'[1]p7'!L5,'[1]p8'!L5,'[1]p9'!L5,'[1]p10'!L5,'[1]p11'!L5,'[1]p12'!L5,'[1]p13'!L5,'[1]p14'!L5,'[1]p15'!L5,'[1]p16'!L5,'[1]p17'!L5,'[1]p18'!L5,'[1]p19'!L5,'[1]p20'!L5,'[1]p21'!L5,'[1]p22'!L5,'[1]p23'!L5,'[1]p24'!L5,'[1]p25'!L5)+SUM('[1]p26'!L5,'[1]p27'!L5,'[1]p28'!L5,'[1]p29'!L5,'[1]p30'!L5,'[1]p31'!L5,'[1]p32'!L5,'[1]p33'!L5,'[1]p34'!L5,'[1]p35'!L5,'[1]p36'!L5,'[1]p37'!L5,'[1]p38'!L5,'[1]p39'!L5,'[1]p40'!L5,'[1]p41'!L5,'[1]p42'!L5,'[1]p43'!L5,'[1]p44'!L5,'[1]p45'!L5,'[1]p46'!L5,'[1]p47'!L5,'[1]p48'!L5,'[1]p49'!L5,'[1]p50'!L5)</f>
        <v>45280</v>
      </c>
    </row>
    <row r="63" spans="1:9" ht="12.75">
      <c r="A63" s="204" t="s">
        <v>58</v>
      </c>
      <c r="B63" s="287"/>
      <c r="C63" s="287"/>
      <c r="D63" s="287"/>
      <c r="E63" s="287"/>
      <c r="F63" s="287"/>
      <c r="G63" s="287"/>
      <c r="H63" s="288"/>
      <c r="I63" s="82">
        <f>SUM('[1]p1'!L6,'[1]p2'!L6,'[1]p3'!L6,'[1]p4'!L6,'[1]p5'!L6,'[1]p6'!L6,'[1]p7'!L6,'[1]p8'!L6,'[1]p9'!L6,'[1]p10'!L6,'[1]p11'!L6,'[1]p12'!L6,'[1]p13'!L6,'[1]p14'!L6,'[1]p15'!L6,'[1]p16'!L6,'[1]p17'!L6,'[1]p18'!L6,'[1]p19'!L6,'[1]p20'!L6,'[1]p21'!L6,'[1]p22'!L6,'[1]p23'!L6,'[1]p24'!L6,'[1]p25'!L6)+SUM('[1]p26'!L6,'[1]p27'!L6,'[1]p28'!L6,'[1]p29'!L6,'[1]p30'!L6,'[1]p31'!L6,'[1]p32'!L6,'[1]p33'!L6,'[1]p34'!L6,'[1]p35'!L6,'[1]p36'!L6,'[1]p37'!L6,'[1]p38'!L6,'[1]p39'!L6,'[1]p40'!L6,'[1]p41'!L6,'[1]p42'!L6,'[1]p43'!L6,'[1]p44'!L6,'[1]p45'!L6,'[1]p46'!L6,'[1]p47'!L6,'[1]p48'!L6,'[1]p49'!L6,'[1]p50'!L6)</f>
        <v>25720</v>
      </c>
    </row>
    <row r="64" spans="1:9" ht="13.5" thickBot="1">
      <c r="A64" s="318" t="s">
        <v>59</v>
      </c>
      <c r="B64" s="319"/>
      <c r="C64" s="319"/>
      <c r="D64" s="319"/>
      <c r="E64" s="319"/>
      <c r="F64" s="319"/>
      <c r="G64" s="319"/>
      <c r="H64" s="320"/>
      <c r="I64" s="102">
        <f>SUM('[1]p1'!L8,'[1]p2'!L8,'[1]p3'!L8,'[1]p4'!L8,'[1]p5'!L8,'[1]p6'!L8,'[1]p7'!L8,'[1]p8'!L8,'[1]p9'!L8,'[1]p10'!L8,'[1]p11'!L8,'[1]p12'!L8,'[1]p13'!L8,'[1]p14'!L8,'[1]p15'!L8,'[1]p16'!L8,'[1]p17'!L8,'[1]p18'!L8,'[1]p19'!L8,'[1]p20'!L8,'[1]p21'!L8,'[1]p22'!L8,'[1]p23'!L8,'[1]p24'!L8,'[1]p25'!L8)+SUM('[1]p26'!L8,'[1]p27'!L8,'[1]p28'!L8,'[1]p29'!L8,'[1]p30'!L8,'[1]p31'!L8,'[1]p32'!L8,'[1]p33'!L8,'[1]p34'!L8,'[1]p35'!L8,'[1]p36'!L8,'[1]p37'!L8,'[1]p38'!L8,'[1]p39'!L8,'[1]p40'!L8,'[1]p41'!L8,'[1]p42'!L8,'[1]p43'!L8,'[1]p44'!L8,'[1]p45'!L8,'[1]p46'!L8,'[1]p47'!L8,'[1]p48'!L8,'[1]p49'!L8,'[1]p50'!L8)</f>
        <v>26917</v>
      </c>
    </row>
    <row r="65" spans="1:9" ht="13.5" thickBot="1">
      <c r="A65" s="219" t="s">
        <v>154</v>
      </c>
      <c r="B65" s="154"/>
      <c r="C65" s="154"/>
      <c r="D65" s="154"/>
      <c r="E65" s="154"/>
      <c r="F65" s="154"/>
      <c r="G65" s="154"/>
      <c r="H65" s="154"/>
      <c r="I65" s="220"/>
    </row>
    <row r="66" spans="1:9" ht="12.75">
      <c r="A66" s="189"/>
      <c r="B66" s="189"/>
      <c r="C66" s="189"/>
      <c r="D66" s="189"/>
      <c r="E66" s="189"/>
      <c r="F66" s="189"/>
      <c r="G66" s="189"/>
      <c r="H66" s="189"/>
      <c r="I66" s="189"/>
    </row>
    <row r="67" spans="1:9" ht="12.75">
      <c r="A67" s="289"/>
      <c r="B67" s="212"/>
      <c r="C67" s="212"/>
      <c r="D67" s="212"/>
      <c r="E67" s="212"/>
      <c r="F67" s="212"/>
      <c r="G67" s="212"/>
      <c r="H67" s="212"/>
      <c r="I67" s="212"/>
    </row>
    <row r="68" spans="1:9" ht="13.5" thickBot="1">
      <c r="A68" s="153" t="s">
        <v>155</v>
      </c>
      <c r="B68" s="154"/>
      <c r="C68" s="154"/>
      <c r="D68" s="154"/>
      <c r="E68" s="154"/>
      <c r="F68" s="154"/>
      <c r="G68" s="154"/>
      <c r="H68" s="154"/>
      <c r="I68" s="154"/>
    </row>
    <row r="69" spans="1:9" ht="12.75">
      <c r="A69" s="218" t="s">
        <v>156</v>
      </c>
      <c r="B69" s="202"/>
      <c r="C69" s="202"/>
      <c r="D69" s="202"/>
      <c r="E69" s="202"/>
      <c r="F69" s="202"/>
      <c r="G69" s="202"/>
      <c r="H69" s="203"/>
      <c r="I69" s="132">
        <v>41</v>
      </c>
    </row>
    <row r="70" spans="1:9" ht="12.75">
      <c r="A70" s="210" t="s">
        <v>157</v>
      </c>
      <c r="B70" s="205"/>
      <c r="C70" s="205"/>
      <c r="D70" s="205"/>
      <c r="E70" s="205"/>
      <c r="F70" s="205"/>
      <c r="G70" s="205"/>
      <c r="H70" s="206"/>
      <c r="I70" s="103">
        <f>SUM('[1]p1'!O62,'[1]p2'!O62,'[1]p3'!O62,'[1]p4'!O62,'[1]p5'!O62,'[1]p6'!O62,'[1]p7'!O62,'[1]p8'!O62,'[1]p9'!O62,'[1]p10'!O62,'[1]p11'!O62,'[1]p12'!O62,'[1]p13'!O62,'[1]p14'!O62,'[1]p15'!O62,'[1]p16'!O62,'[1]p17'!O62,'[1]p18'!O62,'[1]p19'!O62,'[1]p20'!O62,'[1]p21'!O62,'[1]p22'!O62,'[1]p23'!O62,'[1]p24'!O62,'[1]p25'!O62)+SUM('[1]p26'!O62,'[1]p27'!O62,'[1]p28'!O62,'[1]p29'!O62,'[1]p30'!O62,'[1]p31'!O62,'[1]p32'!O62,'[1]p33'!O62,'[1]p34'!O62,'[1]p35'!O62,'[1]p36'!O62,'[1]p37'!O62,'[1]p38'!O62,'[1]p39'!O62,'[1]p40'!O62,'[1]p41'!O62,'[1]p42'!O62,'[1]p43'!O62,'[1]p44'!O62,'[1]p45'!O62,'[1]p46'!O62,'[1]p47'!O62,'[1]p48'!O62,'[1]p49'!O62,'[1]p50'!O62)</f>
        <v>79</v>
      </c>
    </row>
    <row r="71" spans="1:9" ht="12.75">
      <c r="A71" s="210" t="s">
        <v>158</v>
      </c>
      <c r="B71" s="205"/>
      <c r="C71" s="205"/>
      <c r="D71" s="205"/>
      <c r="E71" s="205"/>
      <c r="F71" s="205"/>
      <c r="G71" s="205"/>
      <c r="H71" s="206"/>
      <c r="I71" s="103">
        <f>SUM('[1]p1'!I62,'[1]p2'!I62,'[1]p3'!I62,'[1]p4'!I62,'[1]p5'!I62,'[1]p6'!I62,'[1]p7'!I62,'[1]p8'!I62,'[1]p9'!I62,'[1]p10'!I62,'[1]p11'!I62,'[1]p12'!I62,'[1]p13'!I62,'[1]p14'!I62,'[1]p15'!I62,'[1]p16'!I62,'[1]p17'!I62,'[1]p18'!I62,'[1]p19'!I62,'[1]p20'!I62,'[1]p21'!I62,'[1]p22'!I62,'[1]p23'!I62,'[1]p24'!I62,'[1]p25'!I62)+SUM('[1]p26'!I62,'[1]p27'!I62,'[1]p28'!I62,'[1]p29'!I62,'[1]p30'!I62,'[1]p31'!I62,'[1]p32'!I62,'[1]p33'!I62,'[1]p34'!I62,'[1]p35'!I62,'[1]p36'!I62,'[1]p37'!I62,'[1]p38'!I62,'[1]p39'!I62,'[1]p40'!I62,'[1]p41'!I62,'[1]p42'!I62,'[1]p43'!I62,'[1]p44'!I62,'[1]p45'!I62,'[1]p46'!I62,'[1]p47'!I62,'[1]p48'!I62,'[1]p49'!I62,'[1]p50'!I62)</f>
        <v>3243</v>
      </c>
    </row>
    <row r="72" spans="1:9" ht="12.75">
      <c r="A72" s="210" t="s">
        <v>159</v>
      </c>
      <c r="B72" s="205"/>
      <c r="C72" s="205"/>
      <c r="D72" s="205"/>
      <c r="E72" s="205"/>
      <c r="F72" s="205"/>
      <c r="G72" s="205"/>
      <c r="H72" s="206"/>
      <c r="I72" s="103">
        <f>SUM('[1]p1'!E62,'[1]p2'!E62,'[1]p3'!E62,'[1]p4'!E62,'[1]p5'!E62,'[1]p6'!E62,'[1]p7'!E62,'[1]p8'!E62,'[1]p9'!E62,'[1]p10'!E62,'[1]p11'!E62,'[1]p12'!E62,'[1]p13'!E62,'[1]p14'!E62,'[1]p15'!E62,'[1]p16'!E62,'[1]p17'!E62,'[1]p18'!E62,'[1]p19'!E62,'[1]p20'!E62,'[1]p21'!E62,'[1]p22'!E62,'[1]p23'!E62,'[1]p24'!E62,'[1]p25'!E62)+SUM('[1]p26'!E62,'[1]p27'!E62,'[1]p28'!E62,'[1]p29'!E62,'[1]p30'!E62,'[1]p31'!E62,'[1]p32'!E62,'[1]p33'!E62,'[1]p34'!E62,'[1]p35'!E62,'[1]p36'!E62,'[1]p37'!E62,'[1]p38'!E62,'[1]p39'!E62,'[1]p40'!E62,'[1]p41'!E62,'[1]p42'!E62,'[1]p43'!E62,'[1]p44'!E62,'[1]p45'!E62,'[1]p46'!E62,'[1]p47'!E62,'[1]p48'!E62,'[1]p49'!E62,'[1]p50'!E62)</f>
        <v>354</v>
      </c>
    </row>
    <row r="73" spans="1:9" ht="12.75">
      <c r="A73" s="210" t="s">
        <v>160</v>
      </c>
      <c r="B73" s="205"/>
      <c r="C73" s="205"/>
      <c r="D73" s="205"/>
      <c r="E73" s="205"/>
      <c r="F73" s="205"/>
      <c r="G73" s="205"/>
      <c r="H73" s="206"/>
      <c r="I73" s="103">
        <f>SUM('[1]p1'!F62,'[1]p2'!F62,'[1]p3'!F62,'[1]p4'!F62,'[1]p5'!F62,'[1]p6'!F62,'[1]p7'!F62,'[1]p8'!F62,'[1]p9'!F62,'[1]p10'!F62,'[1]p11'!F62,'[1]p12'!F62,'[1]p13'!F62,'[1]p14'!F62,'[1]p15'!F62,'[1]p16'!F62,'[1]p17'!F62,'[1]p18'!F62,'[1]p19'!F62,'[1]p20'!F62,'[1]p21'!F62,'[1]p22'!F62,'[1]p23'!F62,'[1]p24'!F62,'[1]p25'!F62)+SUM('[1]p26'!F62,'[1]p27'!F62,'[1]p28'!F62,'[1]p29'!F62,'[1]p30'!F62,'[1]p31'!F62,'[1]p32'!F62,'[1]p33'!F62,'[1]p34'!F62,'[1]p35'!F62,'[1]p36'!F62,'[1]p37'!F62,'[1]p38'!F62,'[1]p39'!F62,'[1]p40'!F62,'[1]p41'!F62,'[1]p42'!F62,'[1]p43'!F62,'[1]p44'!F62,'[1]p45'!F62,'[1]p46'!F62,'[1]p47'!F62,'[1]p48'!F62,'[1]p49'!F62,'[1]p50'!F62)</f>
        <v>5190</v>
      </c>
    </row>
    <row r="74" spans="1:9" ht="12.75">
      <c r="A74" s="104" t="s">
        <v>161</v>
      </c>
      <c r="B74" s="105"/>
      <c r="C74" s="105"/>
      <c r="D74" s="105"/>
      <c r="E74" s="105"/>
      <c r="F74" s="105"/>
      <c r="G74" s="105"/>
      <c r="H74" s="105"/>
      <c r="I74" s="103">
        <f>SUM('[1]p1'!G62,'[1]p2'!G62,'[1]p3'!G62,'[1]p4'!G62,'[1]p5'!G62,'[1]p6'!G62,'[1]p7'!G62,'[1]p8'!G62,'[1]p9'!G62,'[1]p10'!G62,'[1]p11'!G62,'[1]p12'!G62,'[1]p13'!G62,'[1]p14'!G62,'[1]p15'!G62,'[1]p16'!G62,'[1]p17'!G62,'[1]p18'!G62,'[1]p19'!G62,'[1]p20'!G62,'[1]p21'!G62,'[1]p22'!G62,'[1]p23'!G62,'[1]p24'!G62,'[1]p25'!G62)+SUM('[1]p26'!G62,'[1]p27'!G62,'[1]p28'!G62,'[1]p29'!G62,'[1]p30'!G62,'[1]p31'!G62,'[1]p32'!G62,'[1]p33'!G62,'[1]p34'!G62,'[1]p35'!G62,'[1]p36'!G62,'[1]p37'!G62,'[1]p38'!G62,'[1]p39'!G62,'[1]p40'!G62,'[1]p41'!G62,'[1]p42'!G62,'[1]p43'!G62,'[1]p44'!G62,'[1]p45'!G62,'[1]p46'!G62,'[1]p47'!G62,'[1]p48'!G62,'[1]p49'!G62,'[1]p50'!G62)</f>
        <v>8490</v>
      </c>
    </row>
    <row r="75" spans="1:9" ht="12.75">
      <c r="A75" s="210" t="s">
        <v>162</v>
      </c>
      <c r="B75" s="205"/>
      <c r="C75" s="205"/>
      <c r="D75" s="205"/>
      <c r="E75" s="205"/>
      <c r="F75" s="205"/>
      <c r="G75" s="205"/>
      <c r="H75" s="206"/>
      <c r="I75" s="103">
        <f>IF(I70&lt;&gt;0,I71/I70,"0-turma")</f>
        <v>41.050632911392405</v>
      </c>
    </row>
    <row r="76" spans="1:9" ht="13.5" thickBot="1">
      <c r="A76" s="211" t="s">
        <v>163</v>
      </c>
      <c r="B76" s="156"/>
      <c r="C76" s="156"/>
      <c r="D76" s="156"/>
      <c r="E76" s="156"/>
      <c r="F76" s="156"/>
      <c r="G76" s="156"/>
      <c r="H76" s="157"/>
      <c r="I76" s="133">
        <v>16</v>
      </c>
    </row>
    <row r="77" spans="1:9" ht="12.75">
      <c r="A77" s="189"/>
      <c r="B77" s="189"/>
      <c r="C77" s="189"/>
      <c r="D77" s="189"/>
      <c r="E77" s="189"/>
      <c r="F77" s="189"/>
      <c r="G77" s="189"/>
      <c r="H77" s="189"/>
      <c r="I77" s="106"/>
    </row>
    <row r="78" spans="1:9" ht="13.5" thickBot="1">
      <c r="A78" s="153" t="s">
        <v>164</v>
      </c>
      <c r="B78" s="154"/>
      <c r="C78" s="154"/>
      <c r="D78" s="154"/>
      <c r="E78" s="154"/>
      <c r="F78" s="154"/>
      <c r="G78" s="154"/>
      <c r="H78" s="154"/>
      <c r="I78" s="154"/>
    </row>
    <row r="79" spans="1:9" ht="12.75">
      <c r="A79" s="218" t="s">
        <v>165</v>
      </c>
      <c r="B79" s="202"/>
      <c r="C79" s="202"/>
      <c r="D79" s="202"/>
      <c r="E79" s="202"/>
      <c r="F79" s="202"/>
      <c r="G79" s="202"/>
      <c r="H79" s="203"/>
      <c r="I79" s="132">
        <v>6</v>
      </c>
    </row>
    <row r="80" spans="1:9" ht="15.75">
      <c r="A80" s="210" t="s">
        <v>166</v>
      </c>
      <c r="B80" s="205"/>
      <c r="C80" s="205"/>
      <c r="D80" s="205"/>
      <c r="E80" s="205"/>
      <c r="F80" s="205"/>
      <c r="G80" s="205"/>
      <c r="H80" s="206"/>
      <c r="I80" s="107">
        <f>SUM('[1]p1'!O74,'[1]p2'!O74,'[1]p3'!O74,'[1]p4'!O74,'[1]p5'!O74,'[1]p6'!O74,'[1]p7'!O74,'[1]p8'!O74,'[1]p9'!O74,'[1]p10'!O74,'[1]p11'!O74,'[1]p12'!O74,'[1]p13'!O74,'[1]p14'!O74,'[1]p15'!O74,'[1]p16'!O74,'[1]p17'!O74,'[1]p18'!O74,'[1]p19'!O74,'[1]p20'!O74,'[1]p21'!O74,'[1]p22'!O74,'[1]p23'!O74,'[1]p24'!O74,'[1]p25'!O74)+SUM('[1]p26'!O74,'[1]p27'!O74,'[1]p28'!O74,'[1]p29'!O74,'[1]p30'!O74,'[1]p31'!O74,'[1]p32'!O74,'[1]p33'!O74,'[1]p34'!O74,'[1]p35'!O74,'[1]p36'!O74,'[1]p37'!O74,'[1]p38'!O74,'[1]p39'!O74,'[1]p40'!O74,'[1]p41'!O74,'[1]p42'!O74,'[1]p43'!O74,'[1]p44'!O74,'[1]p45'!O74,'[1]p46'!O74,'[1]p47'!O74,'[1]p48'!O74,'[1]p49'!O74,'[1]p50'!O74)</f>
        <v>12</v>
      </c>
    </row>
    <row r="81" spans="1:9" ht="12.75">
      <c r="A81" s="210" t="s">
        <v>167</v>
      </c>
      <c r="B81" s="205"/>
      <c r="C81" s="205"/>
      <c r="D81" s="205"/>
      <c r="E81" s="205"/>
      <c r="F81" s="205"/>
      <c r="G81" s="205"/>
      <c r="H81" s="206"/>
      <c r="I81" s="73">
        <f>SUM('[1]p1'!I74,'[1]p2'!I74,'[1]p3'!I74,'[1]p4'!I74,'[1]p5'!I74,'[1]p6'!I74,'[1]p7'!I74,'[1]p8'!I74,'[1]p9'!I74,'[1]p10'!I74,'[1]p11'!I74,'[1]p12'!I74,'[1]p13'!I74,'[1]p14'!I74,'[1]p15'!I74,'[1]p16'!I74,'[1]p17'!I74,'[1]p18'!I74,'[1]p19'!I74,'[1]p20'!I74,'[1]p21'!I74,'[1]p22'!I74,'[1]p23'!I74,'[1]p24'!I74,'[1]p25'!I74)+SUM('[1]p26'!I74,'[1]p27'!I74,'[1]p28'!I74,'[1]p29'!I74,'[1]p30'!I74,'[1]p31'!I74,'[1]p32'!I74,'[1]p33'!I74,'[1]p34'!I74,'[1]p35'!I74,'[1]p36'!I74,'[1]p37'!I74,'[1]p38'!I74,'[1]p39'!I74,'[1]p40'!I74,'[1]p41'!I74,'[1]p42'!I74,'[1]p43'!I74,'[1]p44'!I74,'[1]p45'!I74,'[1]p46'!I74,'[1]p47'!I74,'[1]p48'!I74,'[1]p49'!I74,'[1]p50'!I74)</f>
        <v>67</v>
      </c>
    </row>
    <row r="82" spans="1:9" ht="12.75">
      <c r="A82" s="210" t="s">
        <v>168</v>
      </c>
      <c r="B82" s="205"/>
      <c r="C82" s="205"/>
      <c r="D82" s="205"/>
      <c r="E82" s="205"/>
      <c r="F82" s="205"/>
      <c r="G82" s="205"/>
      <c r="H82" s="206"/>
      <c r="I82" s="103">
        <f>SUM('[1]p1'!E74,'[1]p2'!E74,'[1]p3'!E74,'[1]p4'!E74,'[1]p5'!E74,'[1]p6'!E74,'[1]p7'!E74,'[1]p8'!E74,'[1]p9'!E74,'[1]p10'!E74,'[1]p11'!E74,'[1]p12'!E74,'[1]p13'!E74,'[1]p14'!E74,'[1]p15'!E74,'[1]p16'!E74,'[1]p17'!E74,'[1]p18'!E74,'[1]p19'!E74,'[1]p20'!E74,'[1]p21'!E74,'[1]p22'!E74,'[1]p23'!E74,'[1]p24'!E74,'[1]p25'!E74)+SUM('[1]p26'!E74,'[1]p27'!E74,'[1]p28'!E74,'[1]p29'!E74,'[1]p30'!E74,'[1]p31'!E74,'[1]p32'!E74,'[1]p33'!E74,'[1]p34'!E74,'[1]p35'!E74,'[1]p36'!E74,'[1]p37'!E74,'[1]p38'!E74,'[1]p39'!E74,'[1]p40'!E74,'[1]p41'!E74,'[1]p42'!E74,'[1]p43'!E74,'[1]p44'!E74,'[1]p45'!E74,'[1]p46'!E74,'[1]p47'!E74,'[1]p48'!E74,'[1]p49'!E74,'[1]p50'!E74)</f>
        <v>48</v>
      </c>
    </row>
    <row r="83" spans="1:9" ht="12.75">
      <c r="A83" s="210" t="s">
        <v>169</v>
      </c>
      <c r="B83" s="205"/>
      <c r="C83" s="205"/>
      <c r="D83" s="205"/>
      <c r="E83" s="205"/>
      <c r="F83" s="205"/>
      <c r="G83" s="205"/>
      <c r="H83" s="206"/>
      <c r="I83" s="73">
        <f>SUM('[1]p1'!F74,'[1]p2'!F74,'[1]p3'!F74,'[1]p4'!F74,'[1]p5'!F74,'[1]p6'!F74,'[1]p7'!F74,'[1]p8'!F74,'[1]p9'!F74,'[1]p10'!F74,'[1]p11'!F74,'[1]p12'!F74,'[1]p13'!F74,'[1]p14'!F74,'[1]p15'!F74,'[1]p16'!F74,'[1]p17'!F74,'[1]p18'!F74,'[1]p19'!F74,'[1]p20'!F74,'[1]p21'!F74,'[1]p22'!F74,'[1]p23'!F74,'[1]p24'!F74,'[1]p25'!F74)+SUM('[1]p26'!F74,'[1]p27'!F74,'[1]p28'!F74,'[1]p29'!F74,'[1]p30'!F74,'[1]p31'!F74,'[1]p32'!F74,'[1]p33'!F74,'[1]p34'!F74,'[1]p35'!F74,'[1]p36'!F74,'[1]p37'!F74,'[1]p38'!F74,'[1]p39'!F74,'[1]p40'!F74,'[1]p41'!F74,'[1]p42'!F74,'[1]p43'!F74,'[1]p44'!F74,'[1]p45'!F74,'[1]p46'!F74,'[1]p47'!F74,'[1]p48'!F74,'[1]p49'!F74,'[1]p50'!F74)</f>
        <v>720</v>
      </c>
    </row>
    <row r="84" spans="1:9" ht="12.75">
      <c r="A84" s="104" t="s">
        <v>170</v>
      </c>
      <c r="B84" s="105"/>
      <c r="C84" s="105"/>
      <c r="D84" s="105"/>
      <c r="E84" s="105"/>
      <c r="F84" s="105"/>
      <c r="G84" s="105"/>
      <c r="H84" s="105"/>
      <c r="I84" s="103">
        <f>SUM('[1]p1'!G74,'[1]p2'!G74,'[1]p3'!G74,'[1]p4'!G74,'[1]p5'!G74,'[1]p6'!G74,'[1]p7'!G74,'[1]p8'!G74,'[1]p9'!G74,'[1]p10'!G74,'[1]p11'!G74,'[1]p12'!G74,'[1]p13'!G74,'[1]p14'!G74,'[1]p15'!G74,'[1]p16'!G74,'[1]p17'!G74,'[1]p18'!G74,'[1]p19'!G74,'[1]p20'!G74,'[1]p21'!G74,'[1]p22'!G74,'[1]p23'!G74,'[1]p24'!G74,'[1]p25'!G74)+SUM('[1]p26'!G74,'[1]p27'!G74,'[1]p28'!G74,'[1]p29'!G74,'[1]p30'!G74,'[1]p31'!G74,'[1]p32'!G74,'[1]p33'!G74,'[1]p34'!G74,'[1]p35'!G74,'[1]p36'!G74,'[1]p37'!G74,'[1]p38'!G74,'[1]p39'!G74,'[1]p40'!G74,'[1]p41'!G74,'[1]p42'!G74,'[1]p43'!G74,'[1]p44'!G74,'[1]p45'!G74,'[1]p46'!G74,'[1]p47'!G74,'[1]p48'!G74,'[1]p49'!G74,'[1]p50'!G74)</f>
        <v>960</v>
      </c>
    </row>
    <row r="85" spans="1:9" ht="12.75">
      <c r="A85" s="210" t="s">
        <v>171</v>
      </c>
      <c r="B85" s="205"/>
      <c r="C85" s="205"/>
      <c r="D85" s="205"/>
      <c r="E85" s="205"/>
      <c r="F85" s="205"/>
      <c r="G85" s="205"/>
      <c r="H85" s="206"/>
      <c r="I85" s="100">
        <f>IF(I80&lt;&gt;0,I81/I80,"0-turma")</f>
        <v>5.583333333333333</v>
      </c>
    </row>
    <row r="86" spans="1:9" ht="13.5" thickBot="1">
      <c r="A86" s="211" t="s">
        <v>172</v>
      </c>
      <c r="B86" s="156"/>
      <c r="C86" s="156"/>
      <c r="D86" s="156"/>
      <c r="E86" s="156"/>
      <c r="F86" s="156"/>
      <c r="G86" s="156"/>
      <c r="H86" s="157"/>
      <c r="I86" s="133">
        <v>1</v>
      </c>
    </row>
    <row r="87" spans="1:9" ht="12.75">
      <c r="A87" s="189"/>
      <c r="B87" s="189"/>
      <c r="C87" s="189"/>
      <c r="D87" s="189"/>
      <c r="E87" s="189"/>
      <c r="F87" s="189"/>
      <c r="G87" s="189"/>
      <c r="H87" s="189"/>
      <c r="I87" s="189"/>
    </row>
    <row r="88" spans="1:9" ht="12.75">
      <c r="A88" s="212"/>
      <c r="B88" s="212"/>
      <c r="C88" s="212"/>
      <c r="D88" s="212"/>
      <c r="E88" s="212"/>
      <c r="F88" s="212"/>
      <c r="G88" s="212"/>
      <c r="H88" s="212"/>
      <c r="I88" s="212"/>
    </row>
    <row r="89" spans="1:9" ht="13.5" thickBot="1">
      <c r="A89" s="153" t="s">
        <v>228</v>
      </c>
      <c r="B89" s="154"/>
      <c r="C89" s="154"/>
      <c r="D89" s="154"/>
      <c r="E89" s="154"/>
      <c r="F89" s="154"/>
      <c r="G89" s="154"/>
      <c r="H89" s="154"/>
      <c r="I89" s="154"/>
    </row>
    <row r="90" spans="1:9" ht="12.75">
      <c r="A90" s="218" t="s">
        <v>173</v>
      </c>
      <c r="B90" s="202"/>
      <c r="C90" s="202"/>
      <c r="D90" s="202"/>
      <c r="E90" s="202"/>
      <c r="F90" s="202"/>
      <c r="G90" s="202"/>
      <c r="H90" s="203"/>
      <c r="I90" s="98">
        <f>IF(I70+I80&lt;&gt;0,(I71+I81)/(I70+I80),"0-turma")</f>
        <v>36.37362637362637</v>
      </c>
    </row>
    <row r="91" spans="1:9" ht="12.75">
      <c r="A91" s="210" t="s">
        <v>174</v>
      </c>
      <c r="B91" s="205"/>
      <c r="C91" s="205"/>
      <c r="D91" s="205"/>
      <c r="E91" s="205"/>
      <c r="F91" s="205"/>
      <c r="G91" s="205"/>
      <c r="H91" s="206"/>
      <c r="I91" s="100">
        <f>IF(I42&lt;&gt;0,(I70+I80)/I42,"0-docente")</f>
        <v>2.757575757575758</v>
      </c>
    </row>
    <row r="92" spans="1:9" ht="12.75">
      <c r="A92" s="210" t="s">
        <v>175</v>
      </c>
      <c r="B92" s="205"/>
      <c r="C92" s="205"/>
      <c r="D92" s="205"/>
      <c r="E92" s="205"/>
      <c r="F92" s="205"/>
      <c r="G92" s="205"/>
      <c r="H92" s="206"/>
      <c r="I92" s="100">
        <f>IF(I42&lt;&gt;0,(I81+I71)/I42,"0-docente")</f>
        <v>100.3030303030303</v>
      </c>
    </row>
    <row r="93" spans="1:9" ht="13.5" thickBot="1">
      <c r="A93" s="211" t="s">
        <v>176</v>
      </c>
      <c r="B93" s="156"/>
      <c r="C93" s="156"/>
      <c r="D93" s="156"/>
      <c r="E93" s="156"/>
      <c r="F93" s="156"/>
      <c r="G93" s="156"/>
      <c r="H93" s="157"/>
      <c r="I93" s="108">
        <f>IF(I42&lt;&gt;0,(I72+I82)/I42,"0-docente")</f>
        <v>12.181818181818182</v>
      </c>
    </row>
    <row r="94" spans="1:9" ht="13.5" thickBot="1">
      <c r="A94" s="213" t="s">
        <v>0</v>
      </c>
      <c r="B94" s="214"/>
      <c r="C94" s="214"/>
      <c r="D94" s="214"/>
      <c r="E94" s="214"/>
      <c r="F94" s="214"/>
      <c r="G94" s="214"/>
      <c r="H94" s="214"/>
      <c r="I94" s="108">
        <f>IF(I42&lt;&gt;0,(I73+I83)/15/I42,"0-docente")</f>
        <v>11.93939393939394</v>
      </c>
    </row>
    <row r="95" spans="1:9" ht="12.75">
      <c r="A95" s="212"/>
      <c r="B95" s="212"/>
      <c r="C95" s="212"/>
      <c r="D95" s="212"/>
      <c r="E95" s="212"/>
      <c r="F95" s="212"/>
      <c r="G95" s="212"/>
      <c r="H95" s="212"/>
      <c r="I95" s="212"/>
    </row>
    <row r="96" spans="1:9" ht="13.5" thickBot="1">
      <c r="A96" s="153" t="s">
        <v>100</v>
      </c>
      <c r="B96" s="154"/>
      <c r="C96" s="154"/>
      <c r="D96" s="154"/>
      <c r="E96" s="154"/>
      <c r="F96" s="154"/>
      <c r="G96" s="154"/>
      <c r="H96" s="154"/>
      <c r="I96" s="154"/>
    </row>
    <row r="97" spans="1:9" ht="13.5" thickBot="1">
      <c r="A97" s="198" t="s">
        <v>177</v>
      </c>
      <c r="B97" s="199"/>
      <c r="C97" s="199"/>
      <c r="D97" s="200"/>
      <c r="E97" s="109" t="s">
        <v>178</v>
      </c>
      <c r="F97" s="208" t="s">
        <v>179</v>
      </c>
      <c r="G97" s="209"/>
      <c r="H97" s="208" t="s">
        <v>180</v>
      </c>
      <c r="I97" s="209"/>
    </row>
    <row r="98" spans="1:9" ht="12.75">
      <c r="A98" s="201" t="s">
        <v>181</v>
      </c>
      <c r="B98" s="202"/>
      <c r="C98" s="202"/>
      <c r="D98" s="203"/>
      <c r="E98" s="110">
        <f>SUM('[1]p1'!J62,'[1]p2'!J62,'[1]p3'!J62,'[1]p4'!J62,'[1]p5'!J62,'[1]p6'!J62,'[1]p7'!J62,'[1]p8'!J62,'[1]p9'!J62,'[1]p10'!J62,'[1]p11'!J62,'[1]p12'!J62,'[1]p13'!J62,'[1]p14'!J62,'[1]p15'!J62,'[1]p16'!J62,'[1]p17'!J62,'[1]p18'!J62,'[1]p19'!J62,'[1]p20'!J62,'[1]p21'!J62,'[1]p22'!J62,'[1]p23'!J62,'[1]p24'!J62,'[1]p25'!J62)+SUM('[1]p26'!J62,'[1]p27'!J62,'[1]p28'!J62,'[1]p29'!J62,'[1]p30'!J62,'[1]p31'!J62,'[1]p32'!J62,'[1]p33'!J62,'[1]p34'!J62,'[1]p35'!J62,'[1]p36'!J62,'[1]p37'!J62,'[1]p38'!J62,'[1]p39'!J62,'[1]p40'!J62,'[1]p41'!J62,'[1]p42'!J62,'[1]p43'!J62,'[1]p44'!J62,'[1]p45'!J62,'[1]p46'!J62,'[1]p47'!J62,'[1]p48'!J62,'[1]p49'!J62,'[1]p50'!J62)</f>
        <v>1773</v>
      </c>
      <c r="F98" s="215">
        <f>IF(E102&lt;&gt;0,E98/E102,"0-Aluno")</f>
        <v>0.5385783718104495</v>
      </c>
      <c r="G98" s="216"/>
      <c r="H98" s="217">
        <f>IF(E98+E99&lt;&gt;0,E98/(E98+E99),"0-Aluno")</f>
        <v>0.7477857444116407</v>
      </c>
      <c r="I98" s="217"/>
    </row>
    <row r="99" spans="1:9" ht="12.75">
      <c r="A99" s="204" t="s">
        <v>182</v>
      </c>
      <c r="B99" s="205"/>
      <c r="C99" s="205"/>
      <c r="D99" s="206"/>
      <c r="E99" s="111">
        <f>SUM('[1]p1'!L62,'[1]p2'!L62,'[1]p3'!L62,'[1]p4'!L62,'[1]p5'!L62,'[1]p6'!L62,'[1]p7'!L62,'[1]p8'!L62,'[1]p9'!L62,'[1]p10'!L62,'[1]p11'!L62,'[1]p12'!L62,'[1]p13'!L62,'[1]p14'!L62,'[1]p15'!L62,'[1]p16'!L62,'[1]p17'!L62,'[1]p18'!L62,'[1]p19'!L62,'[1]p20'!L62,'[1]p21'!L62,'[1]p22'!L62,'[1]p23'!L62,'[1]p24'!L62,'[1]p25'!L62)+SUM('[1]p26'!L62,'[1]p27'!L62,'[1]p28'!L62,'[1]p29'!L62,'[1]p30'!L62,'[1]p31'!L62,'[1]p32'!L62,'[1]p33'!L62,'[1]p34'!L62,'[1]p35'!L62,'[1]p36'!L62,'[1]p37'!L62,'[1]p38'!L62,'[1]p39'!L62,'[1]p40'!L62,'[1]p41'!L62,'[1]p42'!L62,'[1]p43'!L62,'[1]p44'!L62,'[1]p45'!L62,'[1]p46'!L62,'[1]p47'!L62,'[1]p48'!L62,'[1]p49'!L62,'[1]p50'!L62)</f>
        <v>598</v>
      </c>
      <c r="F99" s="258">
        <f>IF(E102&lt;&gt;0,E99/E102,"0-Aluno")</f>
        <v>0.18165249088699878</v>
      </c>
      <c r="G99" s="259"/>
      <c r="H99" s="259">
        <f>IF(E98+E99&lt;&gt;0,E99/(E98+E99),"0-Aluno")</f>
        <v>0.25221425558835936</v>
      </c>
      <c r="I99" s="259"/>
    </row>
    <row r="100" spans="1:9" ht="12.75">
      <c r="A100" s="204" t="s">
        <v>183</v>
      </c>
      <c r="B100" s="205"/>
      <c r="C100" s="205"/>
      <c r="D100" s="206"/>
      <c r="E100" s="112">
        <f>SUM('[1]p1'!K62,'[1]p2'!K62,'[1]p3'!K62,'[1]p4'!K62,'[1]p5'!K62,'[1]p6'!K62,'[1]p7'!K62,'[1]p8'!K62,'[1]p9'!K62,'[1]p10'!K62,'[1]p11'!K62,'[1]p12'!K62,'[1]p13'!K62,'[1]p14'!K62,'[1]p15'!K62,'[1]p16'!K62,'[1]p17'!K62,'[1]p18'!K62,'[1]p19'!K62,'[1]p20'!K62,'[1]p21'!K62,'[1]p22'!K62,'[1]p23'!K62,'[1]p24'!K62,'[1]p25'!K62)+SUM('[1]p26'!K62,'[1]p27'!K62,'[1]p28'!K62,'[1]p29'!K62,'[1]p30'!K62,'[1]p31'!K62,'[1]p32'!K62,'[1]p33'!K62,'[1]p34'!K62,'[1]p35'!K62,'[1]p36'!K62,'[1]p37'!K62,'[1]p38'!K62,'[1]p39'!K62,'[1]p40'!K62,'[1]p41'!K62,'[1]p42'!K62,'[1]p43'!K62,'[1]p44'!K62,'[1]p45'!K62,'[1]p46'!K62,'[1]p47'!K62,'[1]p48'!K62,'[1]p49'!K62,'[1]p50'!K62)</f>
        <v>921</v>
      </c>
      <c r="F100" s="258">
        <f>IF(E102&lt;&gt;0,E100/E102,"0-Aluno")</f>
        <v>0.27976913730255165</v>
      </c>
      <c r="G100" s="259"/>
      <c r="H100" s="149" t="s">
        <v>8</v>
      </c>
      <c r="I100" s="147"/>
    </row>
    <row r="101" spans="1:9" ht="13.5" thickBot="1">
      <c r="A101" s="155" t="s">
        <v>184</v>
      </c>
      <c r="B101" s="156"/>
      <c r="C101" s="156"/>
      <c r="D101" s="157"/>
      <c r="E101" s="113">
        <f>E99+E100</f>
        <v>1519</v>
      </c>
      <c r="F101" s="207">
        <f>IF(E102&lt;&gt;0,E101/E102,"0-Aluno")</f>
        <v>0.4614216281895504</v>
      </c>
      <c r="G101" s="151"/>
      <c r="H101" s="261" t="s">
        <v>8</v>
      </c>
      <c r="I101" s="262"/>
    </row>
    <row r="102" spans="1:9" ht="13.5" thickBot="1">
      <c r="A102" s="155" t="s">
        <v>26</v>
      </c>
      <c r="B102" s="156"/>
      <c r="C102" s="156"/>
      <c r="D102" s="157"/>
      <c r="E102" s="113">
        <f>E98+E101</f>
        <v>3292</v>
      </c>
      <c r="F102" s="207">
        <f>IF(E102&lt;&gt;0,F98+F101,"0-aluno")</f>
        <v>1</v>
      </c>
      <c r="G102" s="151"/>
      <c r="H102" s="151">
        <f>IF(E102&lt;&gt;0,H98+H99,"0-Aluno")</f>
        <v>1</v>
      </c>
      <c r="I102" s="151"/>
    </row>
    <row r="103" spans="1:9" ht="14.25" customHeight="1">
      <c r="A103" s="189"/>
      <c r="B103" s="189"/>
      <c r="C103" s="189"/>
      <c r="D103" s="189"/>
      <c r="E103" s="189"/>
      <c r="F103" s="189"/>
      <c r="G103" s="189"/>
      <c r="H103" s="189"/>
      <c r="I103" s="189"/>
    </row>
    <row r="104" spans="1:9" ht="13.5" thickBot="1">
      <c r="A104" s="153" t="s">
        <v>101</v>
      </c>
      <c r="B104" s="154"/>
      <c r="C104" s="154"/>
      <c r="D104" s="154"/>
      <c r="E104" s="154"/>
      <c r="F104" s="154"/>
      <c r="G104" s="154"/>
      <c r="H104" s="154"/>
      <c r="I104" s="154"/>
    </row>
    <row r="105" spans="1:9" ht="13.5" thickBot="1">
      <c r="A105" s="198" t="s">
        <v>177</v>
      </c>
      <c r="B105" s="199"/>
      <c r="C105" s="199"/>
      <c r="D105" s="200"/>
      <c r="E105" s="109" t="s">
        <v>178</v>
      </c>
      <c r="F105" s="282" t="s">
        <v>179</v>
      </c>
      <c r="G105" s="283"/>
      <c r="H105" s="208" t="s">
        <v>180</v>
      </c>
      <c r="I105" s="209"/>
    </row>
    <row r="106" spans="1:9" ht="12.75">
      <c r="A106" s="201" t="s">
        <v>181</v>
      </c>
      <c r="B106" s="202"/>
      <c r="C106" s="202"/>
      <c r="D106" s="203"/>
      <c r="E106" s="114">
        <f>SUM('[1]p1'!J74,'[1]p2'!J74,'[1]p3'!J74,'[1]p4'!J74,'[1]p5'!J74,'[1]p6'!J74,'[1]p7'!J74,'[1]p8'!J74,'[1]p9'!J74,'[1]p10'!J74,'[1]p11'!J74,'[1]p12'!J74,'[1]p13'!J74,'[1]p14'!J74,'[1]p15'!J74,'[1]p16'!J74,'[1]p17'!J74,'[1]p18'!J74,'[1]p19'!J74,'[1]p20'!J74,'[1]p21'!J74,'[1]p22'!J74,'[1]p23'!J74,'[1]p24'!J74,'[1]p25'!J74)+SUM('[1]p26'!J74,'[1]p27'!J74,'[1]p28'!J74,'[1]p29'!J74,'[1]p30'!J74,'[1]p31'!J74,'[1]p32'!J74,'[1]p33'!J74,'[1]p34'!J74,'[1]p35'!J74,'[1]p36'!J74,'[1]p37'!J74,'[1]p38'!J74,'[1]p39'!J74,'[1]p40'!J74,'[1]p41'!J74,'[1]p42'!J74,'[1]p43'!J74,'[1]p44'!J74,'[1]p45'!J74,'[1]p46'!J74,'[1]p47'!J74,'[1]p48'!J74,'[1]p49'!J74,'[1]p50'!J74)</f>
        <v>49</v>
      </c>
      <c r="F106" s="260">
        <f>IF(E110&lt;&gt;0,E106/E110,"0-Aluno")</f>
        <v>0.8305084745762712</v>
      </c>
      <c r="G106" s="259"/>
      <c r="H106" s="217">
        <f>IF(E106+E107&lt;&gt;0,E106/(E106+E107),"0-Aluno")</f>
        <v>0.8909090909090909</v>
      </c>
      <c r="I106" s="217"/>
    </row>
    <row r="107" spans="1:9" ht="12.75">
      <c r="A107" s="204" t="s">
        <v>182</v>
      </c>
      <c r="B107" s="205"/>
      <c r="C107" s="205"/>
      <c r="D107" s="206"/>
      <c r="E107" s="115">
        <f>SUM('[1]p1'!L74,'[1]p2'!L74,'[1]p3'!L74,'[1]p4'!L74,'[1]p5'!L74,'[1]p6'!L74,'[1]p7'!L74,'[1]p8'!L74,'[1]p9'!L74,'[1]p10'!L74,'[1]p11'!L74,'[1]p12'!L74,'[1]p13'!L74,'[1]p14'!L74,'[1]p15'!L74,'[1]p16'!L74,'[1]p17'!L74,'[1]p18'!L74,'[1]p19'!L74,'[1]p20'!L74,'[1]p21'!L74,'[1]p22'!L74,'[1]p23'!L74,'[1]p24'!L74,'[1]p25'!L74)+SUM('[1]p26'!L74,'[1]p27'!L74,'[1]p28'!L74,'[1]p29'!L74,'[1]p30'!L74,'[1]p31'!L74,'[1]p32'!L74,'[1]p33'!L74,'[1]p34'!L74,'[1]p35'!L74,'[1]p36'!L74,'[1]p37'!L74,'[1]p38'!L74,'[1]p39'!L74,'[1]p40'!L74,'[1]p41'!L74,'[1]p42'!L74,'[1]p43'!L74,'[1]p44'!L74,'[1]p45'!L74,'[1]p46'!L74,'[1]p47'!L74,'[1]p48'!L74,'[1]p49'!L74,'[1]p50'!L74)</f>
        <v>6</v>
      </c>
      <c r="F107" s="260">
        <f>IF(E110&lt;&gt;0,E107/E110,"0-Aluno")</f>
        <v>0.1016949152542373</v>
      </c>
      <c r="G107" s="259"/>
      <c r="H107" s="217">
        <f>IF(E106+E107&lt;&gt;0,E107/(E106+E107),"0-Aluno")</f>
        <v>0.10909090909090909</v>
      </c>
      <c r="I107" s="217"/>
    </row>
    <row r="108" spans="1:9" ht="12.75">
      <c r="A108" s="204" t="s">
        <v>183</v>
      </c>
      <c r="B108" s="205"/>
      <c r="C108" s="205"/>
      <c r="D108" s="206"/>
      <c r="E108" s="115">
        <f>SUM('[1]p1'!K74,'[1]p2'!K74,'[1]p3'!K74,'[1]p4'!K74,'[1]p5'!K74,'[1]p6'!K74,'[1]p7'!K74,'[1]p8'!K74,'[1]p9'!K74,'[1]p10'!K74,'[1]p11'!K74,'[1]p12'!K74,'[1]p13'!K74,'[1]p14'!K74,'[1]p15'!K74,'[1]p16'!K74,'[1]p17'!K74,'[1]p18'!K74,'[1]p19'!K74,'[1]p20'!K74,'[1]p21'!K74,'[1]p22'!K74,'[1]p23'!K74,'[1]p24'!K74,'[1]p25'!K74)+SUM('[1]p26'!K74,'[1]p27'!K74,'[1]p28'!K74,'[1]p29'!K74,'[1]p30'!K74,'[1]p31'!K74,'[1]p32'!K74,'[1]p33'!K74,'[1]p34'!K74,'[1]p35'!K74,'[1]p36'!K74,'[1]p37'!K74,'[1]p38'!K74,'[1]p39'!K74,'[1]p40'!K74,'[1]p41'!K74,'[1]p42'!K74,'[1]p43'!K74,'[1]p44'!K74,'[1]p45'!K74,'[1]p46'!K74,'[1]p47'!K74,'[1]p48'!K74,'[1]p49'!K74,'[1]p50'!K74)</f>
        <v>4</v>
      </c>
      <c r="F108" s="260">
        <f>IF(E110&lt;&gt;0,E108/E110,"0-Aluno")</f>
        <v>0.06779661016949153</v>
      </c>
      <c r="G108" s="259"/>
      <c r="H108" s="149" t="s">
        <v>8</v>
      </c>
      <c r="I108" s="147"/>
    </row>
    <row r="109" spans="1:9" ht="13.5" thickBot="1">
      <c r="A109" s="155" t="s">
        <v>184</v>
      </c>
      <c r="B109" s="156"/>
      <c r="C109" s="156"/>
      <c r="D109" s="157"/>
      <c r="E109" s="113">
        <f>E107+E108</f>
        <v>10</v>
      </c>
      <c r="F109" s="150">
        <f>IF(E110&lt;&gt;0,E109/E110,"0-Aluno")</f>
        <v>0.1694915254237288</v>
      </c>
      <c r="G109" s="148"/>
      <c r="H109" s="149" t="s">
        <v>8</v>
      </c>
      <c r="I109" s="147"/>
    </row>
    <row r="110" spans="1:9" ht="13.5" thickBot="1">
      <c r="A110" s="155" t="s">
        <v>26</v>
      </c>
      <c r="B110" s="156"/>
      <c r="C110" s="156"/>
      <c r="D110" s="157"/>
      <c r="E110" s="113">
        <f>E106+E109</f>
        <v>59</v>
      </c>
      <c r="F110" s="158">
        <f>IF(E110&lt;&gt;0,F106+F109,"0-Aluno")</f>
        <v>1</v>
      </c>
      <c r="G110" s="159"/>
      <c r="H110" s="151">
        <f>IF(E110&lt;&gt;0,H106+H107,"0-Aluno")</f>
        <v>1</v>
      </c>
      <c r="I110" s="151"/>
    </row>
    <row r="111" spans="1:9" ht="14.25" customHeight="1">
      <c r="A111" s="189"/>
      <c r="B111" s="189"/>
      <c r="C111" s="189"/>
      <c r="D111" s="189"/>
      <c r="E111" s="189"/>
      <c r="F111" s="189"/>
      <c r="G111" s="189"/>
      <c r="H111" s="189"/>
      <c r="I111" s="189"/>
    </row>
    <row r="112" spans="1:9" ht="13.5" thickBot="1">
      <c r="A112" s="153" t="s">
        <v>102</v>
      </c>
      <c r="B112" s="154"/>
      <c r="C112" s="154"/>
      <c r="D112" s="154"/>
      <c r="E112" s="154"/>
      <c r="F112" s="154"/>
      <c r="G112" s="154"/>
      <c r="H112" s="154"/>
      <c r="I112" s="154"/>
    </row>
    <row r="113" spans="1:9" ht="13.5" thickBot="1">
      <c r="A113" s="263" t="s">
        <v>177</v>
      </c>
      <c r="B113" s="264"/>
      <c r="C113" s="264"/>
      <c r="D113" s="264"/>
      <c r="E113" s="264"/>
      <c r="F113" s="264"/>
      <c r="G113" s="264"/>
      <c r="H113" s="265"/>
      <c r="I113" s="116" t="s">
        <v>185</v>
      </c>
    </row>
    <row r="114" spans="1:9" ht="12.75">
      <c r="A114" s="266" t="s">
        <v>186</v>
      </c>
      <c r="B114" s="267"/>
      <c r="C114" s="267"/>
      <c r="D114" s="267"/>
      <c r="E114" s="267"/>
      <c r="F114" s="267"/>
      <c r="G114" s="267"/>
      <c r="H114" s="268"/>
      <c r="I114" s="144">
        <v>1</v>
      </c>
    </row>
    <row r="115" spans="1:9" ht="12.75">
      <c r="A115" s="195" t="s">
        <v>187</v>
      </c>
      <c r="B115" s="196"/>
      <c r="C115" s="196"/>
      <c r="D115" s="196"/>
      <c r="E115" s="196"/>
      <c r="F115" s="196"/>
      <c r="G115" s="196"/>
      <c r="H115" s="197"/>
      <c r="I115" s="143">
        <v>19</v>
      </c>
    </row>
    <row r="116" spans="1:9" ht="12.75">
      <c r="A116" s="195" t="s">
        <v>188</v>
      </c>
      <c r="B116" s="196"/>
      <c r="C116" s="196"/>
      <c r="D116" s="196"/>
      <c r="E116" s="196"/>
      <c r="F116" s="196"/>
      <c r="G116" s="196"/>
      <c r="H116" s="197"/>
      <c r="I116" s="143"/>
    </row>
    <row r="117" spans="1:9" ht="12.75">
      <c r="A117" s="195" t="s">
        <v>189</v>
      </c>
      <c r="B117" s="196"/>
      <c r="C117" s="196"/>
      <c r="D117" s="196"/>
      <c r="E117" s="196"/>
      <c r="F117" s="196"/>
      <c r="G117" s="196"/>
      <c r="H117" s="197"/>
      <c r="I117" s="143">
        <v>21</v>
      </c>
    </row>
    <row r="118" spans="1:9" ht="12.75">
      <c r="A118" s="195" t="s">
        <v>190</v>
      </c>
      <c r="B118" s="196"/>
      <c r="C118" s="196"/>
      <c r="D118" s="196"/>
      <c r="E118" s="196"/>
      <c r="F118" s="196"/>
      <c r="G118" s="196"/>
      <c r="H118" s="197"/>
      <c r="I118" s="143">
        <v>8</v>
      </c>
    </row>
    <row r="119" spans="1:9" ht="12.75">
      <c r="A119" s="195" t="s">
        <v>55</v>
      </c>
      <c r="B119" s="196"/>
      <c r="C119" s="196"/>
      <c r="D119" s="196"/>
      <c r="E119" s="196"/>
      <c r="F119" s="196"/>
      <c r="G119" s="196"/>
      <c r="H119" s="197"/>
      <c r="I119" s="143">
        <v>10</v>
      </c>
    </row>
    <row r="120" spans="1:9" ht="12.75">
      <c r="A120" s="195" t="s">
        <v>191</v>
      </c>
      <c r="B120" s="196"/>
      <c r="C120" s="196"/>
      <c r="D120" s="196"/>
      <c r="E120" s="196"/>
      <c r="F120" s="196"/>
      <c r="G120" s="196"/>
      <c r="H120" s="197"/>
      <c r="I120" s="143"/>
    </row>
    <row r="121" spans="1:9" ht="12.75">
      <c r="A121" s="195" t="s">
        <v>192</v>
      </c>
      <c r="B121" s="196"/>
      <c r="C121" s="196"/>
      <c r="D121" s="196"/>
      <c r="E121" s="196"/>
      <c r="F121" s="196"/>
      <c r="G121" s="196"/>
      <c r="H121" s="197"/>
      <c r="I121" s="143"/>
    </row>
    <row r="122" spans="1:9" ht="12.75">
      <c r="A122" s="195" t="s">
        <v>193</v>
      </c>
      <c r="B122" s="196"/>
      <c r="C122" s="196"/>
      <c r="D122" s="196"/>
      <c r="E122" s="196"/>
      <c r="F122" s="196"/>
      <c r="G122" s="196"/>
      <c r="H122" s="197"/>
      <c r="I122" s="143"/>
    </row>
    <row r="123" spans="1:9" ht="12.75">
      <c r="A123" s="195" t="s">
        <v>194</v>
      </c>
      <c r="B123" s="196"/>
      <c r="C123" s="196"/>
      <c r="D123" s="196"/>
      <c r="E123" s="196"/>
      <c r="F123" s="196"/>
      <c r="G123" s="196"/>
      <c r="H123" s="197"/>
      <c r="I123" s="143"/>
    </row>
    <row r="124" spans="1:9" ht="13.5" thickBot="1">
      <c r="A124" s="213" t="s">
        <v>20</v>
      </c>
      <c r="B124" s="214"/>
      <c r="C124" s="214"/>
      <c r="D124" s="214"/>
      <c r="E124" s="214"/>
      <c r="F124" s="214"/>
      <c r="G124" s="214"/>
      <c r="H124" s="290"/>
      <c r="I124" s="123">
        <f>SUM(I114:J123)</f>
        <v>59</v>
      </c>
    </row>
    <row r="125" spans="1:9" ht="9.75" customHeight="1">
      <c r="A125" s="189"/>
      <c r="B125" s="189"/>
      <c r="C125" s="189"/>
      <c r="D125" s="189"/>
      <c r="E125" s="189"/>
      <c r="F125" s="189"/>
      <c r="G125" s="189"/>
      <c r="H125" s="189"/>
      <c r="I125" s="189"/>
    </row>
    <row r="126" spans="1:9" ht="13.5" thickBot="1">
      <c r="A126" s="153" t="s">
        <v>195</v>
      </c>
      <c r="B126" s="154"/>
      <c r="C126" s="154"/>
      <c r="D126" s="154"/>
      <c r="E126" s="154"/>
      <c r="F126" s="154"/>
      <c r="G126" s="154"/>
      <c r="H126" s="154"/>
      <c r="I126" s="154"/>
    </row>
    <row r="127" spans="1:9" ht="13.5" thickBot="1">
      <c r="A127" s="269" t="s">
        <v>177</v>
      </c>
      <c r="B127" s="270"/>
      <c r="C127" s="270"/>
      <c r="D127" s="270"/>
      <c r="E127" s="270"/>
      <c r="F127" s="270"/>
      <c r="G127" s="270"/>
      <c r="H127" s="271"/>
      <c r="I127" s="116" t="s">
        <v>138</v>
      </c>
    </row>
    <row r="128" spans="1:9" ht="12.75">
      <c r="A128" s="161" t="s">
        <v>63</v>
      </c>
      <c r="B128" s="162"/>
      <c r="C128" s="162"/>
      <c r="D128" s="162"/>
      <c r="E128" s="162"/>
      <c r="F128" s="162"/>
      <c r="G128" s="162"/>
      <c r="H128" s="152"/>
      <c r="I128" s="134">
        <v>20</v>
      </c>
    </row>
    <row r="129" spans="1:9" ht="12.75">
      <c r="A129" s="193" t="s">
        <v>64</v>
      </c>
      <c r="B129" s="194"/>
      <c r="C129" s="194"/>
      <c r="D129" s="194"/>
      <c r="E129" s="194"/>
      <c r="F129" s="194"/>
      <c r="G129" s="194"/>
      <c r="H129" s="163"/>
      <c r="I129" s="135">
        <v>6</v>
      </c>
    </row>
    <row r="130" spans="1:9" ht="12.75">
      <c r="A130" s="193" t="s">
        <v>65</v>
      </c>
      <c r="B130" s="194"/>
      <c r="C130" s="194"/>
      <c r="D130" s="194"/>
      <c r="E130" s="194"/>
      <c r="F130" s="194"/>
      <c r="G130" s="194"/>
      <c r="H130" s="163"/>
      <c r="I130" s="135">
        <v>3</v>
      </c>
    </row>
    <row r="131" spans="1:9" ht="12.75">
      <c r="A131" s="193" t="s">
        <v>66</v>
      </c>
      <c r="B131" s="194"/>
      <c r="C131" s="194"/>
      <c r="D131" s="194"/>
      <c r="E131" s="194"/>
      <c r="F131" s="194"/>
      <c r="G131" s="194"/>
      <c r="H131" s="163"/>
      <c r="I131" s="135">
        <v>11</v>
      </c>
    </row>
    <row r="132" spans="1:9" ht="12.75">
      <c r="A132" s="193" t="s">
        <v>67</v>
      </c>
      <c r="B132" s="194"/>
      <c r="C132" s="194"/>
      <c r="D132" s="194"/>
      <c r="E132" s="194"/>
      <c r="F132" s="194"/>
      <c r="G132" s="194"/>
      <c r="H132" s="163"/>
      <c r="I132" s="135"/>
    </row>
    <row r="133" spans="1:9" ht="12.75">
      <c r="A133" s="193" t="s">
        <v>68</v>
      </c>
      <c r="B133" s="194"/>
      <c r="C133" s="194"/>
      <c r="D133" s="194"/>
      <c r="E133" s="194"/>
      <c r="F133" s="194"/>
      <c r="G133" s="194"/>
      <c r="H133" s="163"/>
      <c r="I133" s="135">
        <v>10</v>
      </c>
    </row>
    <row r="134" spans="1:9" ht="12.75">
      <c r="A134" s="193" t="s">
        <v>69</v>
      </c>
      <c r="B134" s="194"/>
      <c r="C134" s="194"/>
      <c r="D134" s="194"/>
      <c r="E134" s="194"/>
      <c r="F134" s="194"/>
      <c r="G134" s="194"/>
      <c r="H134" s="163"/>
      <c r="I134" s="135">
        <v>8</v>
      </c>
    </row>
    <row r="135" spans="1:9" ht="12.75" customHeight="1" thickBot="1">
      <c r="A135" s="272" t="s">
        <v>70</v>
      </c>
      <c r="B135" s="273"/>
      <c r="C135" s="273"/>
      <c r="D135" s="273"/>
      <c r="E135" s="273"/>
      <c r="F135" s="273"/>
      <c r="G135" s="273"/>
      <c r="H135" s="274"/>
      <c r="I135" s="136">
        <v>1</v>
      </c>
    </row>
    <row r="136" spans="1:9" ht="12.75" customHeight="1">
      <c r="A136" s="189"/>
      <c r="B136" s="189"/>
      <c r="C136" s="189"/>
      <c r="D136" s="189"/>
      <c r="E136" s="189"/>
      <c r="F136" s="189"/>
      <c r="G136" s="189"/>
      <c r="H136" s="189"/>
      <c r="I136" s="189"/>
    </row>
    <row r="137" spans="1:9" ht="13.5" thickBot="1">
      <c r="A137" s="153" t="s">
        <v>196</v>
      </c>
      <c r="B137" s="154"/>
      <c r="C137" s="154"/>
      <c r="D137" s="154"/>
      <c r="E137" s="154"/>
      <c r="F137" s="154"/>
      <c r="G137" s="154"/>
      <c r="H137" s="154"/>
      <c r="I137" s="154"/>
    </row>
    <row r="138" spans="1:9" ht="13.5" thickBot="1">
      <c r="A138" s="269" t="s">
        <v>177</v>
      </c>
      <c r="B138" s="270"/>
      <c r="C138" s="270"/>
      <c r="D138" s="270"/>
      <c r="E138" s="270"/>
      <c r="F138" s="270"/>
      <c r="G138" s="270"/>
      <c r="H138" s="271"/>
      <c r="I138" s="117" t="s">
        <v>138</v>
      </c>
    </row>
    <row r="139" spans="1:9" ht="12.75">
      <c r="A139" s="161" t="s">
        <v>71</v>
      </c>
      <c r="B139" s="162"/>
      <c r="C139" s="162"/>
      <c r="D139" s="162"/>
      <c r="E139" s="162"/>
      <c r="F139" s="162"/>
      <c r="G139" s="162"/>
      <c r="H139" s="152"/>
      <c r="I139" s="137">
        <v>3</v>
      </c>
    </row>
    <row r="140" spans="1:9" ht="12.75">
      <c r="A140" s="193" t="s">
        <v>64</v>
      </c>
      <c r="B140" s="194"/>
      <c r="C140" s="194"/>
      <c r="D140" s="194"/>
      <c r="E140" s="194"/>
      <c r="F140" s="194"/>
      <c r="G140" s="194"/>
      <c r="H140" s="163"/>
      <c r="I140" s="138">
        <v>2</v>
      </c>
    </row>
    <row r="141" spans="1:9" ht="12.75">
      <c r="A141" s="193" t="s">
        <v>72</v>
      </c>
      <c r="B141" s="194"/>
      <c r="C141" s="194"/>
      <c r="D141" s="194"/>
      <c r="E141" s="194"/>
      <c r="F141" s="194"/>
      <c r="G141" s="194"/>
      <c r="H141" s="163"/>
      <c r="I141" s="138">
        <v>5</v>
      </c>
    </row>
    <row r="142" spans="1:9" ht="12.75">
      <c r="A142" s="193" t="s">
        <v>73</v>
      </c>
      <c r="B142" s="194"/>
      <c r="C142" s="194"/>
      <c r="D142" s="194"/>
      <c r="E142" s="194"/>
      <c r="F142" s="194"/>
      <c r="G142" s="194"/>
      <c r="H142" s="163"/>
      <c r="I142" s="138">
        <v>2</v>
      </c>
    </row>
    <row r="143" spans="1:9" ht="12.75">
      <c r="A143" s="193" t="s">
        <v>74</v>
      </c>
      <c r="B143" s="194"/>
      <c r="C143" s="194"/>
      <c r="D143" s="194"/>
      <c r="E143" s="194"/>
      <c r="F143" s="194"/>
      <c r="G143" s="194"/>
      <c r="H143" s="163"/>
      <c r="I143" s="138"/>
    </row>
    <row r="144" spans="1:9" ht="12.75" customHeight="1" thickBot="1">
      <c r="A144" s="272" t="s">
        <v>75</v>
      </c>
      <c r="B144" s="273"/>
      <c r="C144" s="273"/>
      <c r="D144" s="273"/>
      <c r="E144" s="273"/>
      <c r="F144" s="273"/>
      <c r="G144" s="273"/>
      <c r="H144" s="274"/>
      <c r="I144" s="139">
        <v>2000</v>
      </c>
    </row>
    <row r="145" spans="1:9" ht="12" customHeight="1">
      <c r="A145" s="189"/>
      <c r="B145" s="189"/>
      <c r="C145" s="189"/>
      <c r="D145" s="189"/>
      <c r="E145" s="189"/>
      <c r="F145" s="189"/>
      <c r="G145" s="189"/>
      <c r="H145" s="189"/>
      <c r="I145" s="189"/>
    </row>
    <row r="146" spans="1:9" ht="12.75" hidden="1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ht="12.75" hidden="1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ht="12.75" hidden="1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ht="12.75" hidden="1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2.75" hidden="1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ht="13.5" thickBot="1">
      <c r="A151" s="153" t="s">
        <v>197</v>
      </c>
      <c r="B151" s="154"/>
      <c r="C151" s="154"/>
      <c r="D151" s="154"/>
      <c r="E151" s="154"/>
      <c r="F151" s="154"/>
      <c r="G151" s="154"/>
      <c r="H151" s="154"/>
      <c r="I151" s="154"/>
    </row>
    <row r="152" spans="1:9" ht="13.5" thickBot="1">
      <c r="A152" s="164" t="s">
        <v>177</v>
      </c>
      <c r="B152" s="165"/>
      <c r="C152" s="165"/>
      <c r="D152" s="165"/>
      <c r="E152" s="165"/>
      <c r="F152" s="165"/>
      <c r="G152" s="165"/>
      <c r="H152" s="160"/>
      <c r="I152" s="118" t="s">
        <v>138</v>
      </c>
    </row>
    <row r="153" spans="1:9" ht="12.75">
      <c r="A153" s="161" t="s">
        <v>198</v>
      </c>
      <c r="B153" s="162"/>
      <c r="C153" s="162"/>
      <c r="D153" s="162"/>
      <c r="E153" s="162"/>
      <c r="F153" s="162"/>
      <c r="G153" s="162"/>
      <c r="H153" s="152"/>
      <c r="I153" s="124"/>
    </row>
    <row r="154" spans="1:9" ht="12.75">
      <c r="A154" s="193" t="s">
        <v>199</v>
      </c>
      <c r="B154" s="194"/>
      <c r="C154" s="194"/>
      <c r="D154" s="194"/>
      <c r="E154" s="194"/>
      <c r="F154" s="194"/>
      <c r="G154" s="194"/>
      <c r="H154" s="163"/>
      <c r="I154" s="125"/>
    </row>
    <row r="155" spans="1:9" ht="12.75">
      <c r="A155" s="193" t="s">
        <v>200</v>
      </c>
      <c r="B155" s="194"/>
      <c r="C155" s="194"/>
      <c r="D155" s="194"/>
      <c r="E155" s="194"/>
      <c r="F155" s="194"/>
      <c r="G155" s="194"/>
      <c r="H155" s="163"/>
      <c r="I155" s="125"/>
    </row>
    <row r="156" spans="1:9" ht="12.75">
      <c r="A156" s="193" t="s">
        <v>201</v>
      </c>
      <c r="B156" s="194"/>
      <c r="C156" s="194"/>
      <c r="D156" s="194"/>
      <c r="E156" s="194"/>
      <c r="F156" s="194"/>
      <c r="G156" s="194"/>
      <c r="H156" s="163"/>
      <c r="I156" s="125"/>
    </row>
    <row r="157" spans="1:9" ht="12.75">
      <c r="A157" s="193" t="s">
        <v>202</v>
      </c>
      <c r="B157" s="194"/>
      <c r="C157" s="194"/>
      <c r="D157" s="194"/>
      <c r="E157" s="194"/>
      <c r="F157" s="194"/>
      <c r="G157" s="194"/>
      <c r="H157" s="163"/>
      <c r="I157" s="125"/>
    </row>
    <row r="158" spans="1:9" ht="12.75">
      <c r="A158" s="193" t="s">
        <v>203</v>
      </c>
      <c r="B158" s="194"/>
      <c r="C158" s="194"/>
      <c r="D158" s="194"/>
      <c r="E158" s="194"/>
      <c r="F158" s="194"/>
      <c r="G158" s="194"/>
      <c r="H158" s="163"/>
      <c r="I158" s="125">
        <v>1</v>
      </c>
    </row>
    <row r="159" spans="1:9" ht="12.75">
      <c r="A159" s="193" t="s">
        <v>204</v>
      </c>
      <c r="B159" s="194"/>
      <c r="C159" s="194"/>
      <c r="D159" s="194"/>
      <c r="E159" s="194"/>
      <c r="F159" s="194"/>
      <c r="G159" s="194"/>
      <c r="H159" s="163"/>
      <c r="I159" s="125">
        <v>2</v>
      </c>
    </row>
    <row r="160" spans="1:9" ht="12.75">
      <c r="A160" s="193" t="s">
        <v>205</v>
      </c>
      <c r="B160" s="194"/>
      <c r="C160" s="194"/>
      <c r="D160" s="194"/>
      <c r="E160" s="194"/>
      <c r="F160" s="194"/>
      <c r="G160" s="194"/>
      <c r="H160" s="163"/>
      <c r="I160" s="125">
        <v>3</v>
      </c>
    </row>
    <row r="161" spans="1:9" ht="12.75">
      <c r="A161" s="193" t="s">
        <v>206</v>
      </c>
      <c r="B161" s="194"/>
      <c r="C161" s="194"/>
      <c r="D161" s="194"/>
      <c r="E161" s="194"/>
      <c r="F161" s="194"/>
      <c r="G161" s="194"/>
      <c r="H161" s="163"/>
      <c r="I161" s="125">
        <v>10</v>
      </c>
    </row>
    <row r="162" spans="1:9" ht="12.75">
      <c r="A162" s="193" t="s">
        <v>207</v>
      </c>
      <c r="B162" s="194"/>
      <c r="C162" s="194"/>
      <c r="D162" s="194"/>
      <c r="E162" s="194"/>
      <c r="F162" s="194"/>
      <c r="G162" s="194"/>
      <c r="H162" s="163"/>
      <c r="I162" s="125"/>
    </row>
    <row r="163" spans="1:9" ht="12.75">
      <c r="A163" s="275" t="s">
        <v>209</v>
      </c>
      <c r="B163" s="276"/>
      <c r="C163" s="276"/>
      <c r="D163" s="276"/>
      <c r="E163" s="276"/>
      <c r="F163" s="276"/>
      <c r="G163" s="276"/>
      <c r="H163" s="277"/>
      <c r="I163" s="125"/>
    </row>
    <row r="164" spans="1:9" ht="12.75">
      <c r="A164" s="193" t="s">
        <v>210</v>
      </c>
      <c r="B164" s="194"/>
      <c r="C164" s="194"/>
      <c r="D164" s="194"/>
      <c r="E164" s="194"/>
      <c r="F164" s="194"/>
      <c r="G164" s="194"/>
      <c r="H164" s="163"/>
      <c r="I164" s="125"/>
    </row>
    <row r="165" spans="1:9" ht="12.75">
      <c r="A165" s="193" t="s">
        <v>211</v>
      </c>
      <c r="B165" s="194"/>
      <c r="C165" s="194"/>
      <c r="D165" s="194"/>
      <c r="E165" s="194"/>
      <c r="F165" s="194"/>
      <c r="G165" s="194"/>
      <c r="H165" s="163"/>
      <c r="I165" s="125">
        <v>10</v>
      </c>
    </row>
    <row r="166" spans="1:9" ht="12.75">
      <c r="A166" s="193" t="s">
        <v>60</v>
      </c>
      <c r="B166" s="194"/>
      <c r="C166" s="194"/>
      <c r="D166" s="194"/>
      <c r="E166" s="194"/>
      <c r="F166" s="194"/>
      <c r="G166" s="194"/>
      <c r="H166" s="163"/>
      <c r="I166" s="125"/>
    </row>
    <row r="167" spans="1:9" ht="12.75">
      <c r="A167" s="193" t="s">
        <v>61</v>
      </c>
      <c r="B167" s="194"/>
      <c r="C167" s="194"/>
      <c r="D167" s="194"/>
      <c r="E167" s="194"/>
      <c r="F167" s="194"/>
      <c r="G167" s="194"/>
      <c r="H167" s="163"/>
      <c r="I167" s="125">
        <v>25</v>
      </c>
    </row>
    <row r="168" spans="1:9" ht="12.75">
      <c r="A168" s="193" t="s">
        <v>212</v>
      </c>
      <c r="B168" s="194"/>
      <c r="C168" s="194"/>
      <c r="D168" s="194"/>
      <c r="E168" s="194"/>
      <c r="F168" s="194"/>
      <c r="G168" s="194"/>
      <c r="H168" s="163"/>
      <c r="I168" s="125"/>
    </row>
    <row r="169" spans="1:9" ht="12.75">
      <c r="A169" s="193" t="s">
        <v>213</v>
      </c>
      <c r="B169" s="194"/>
      <c r="C169" s="194"/>
      <c r="D169" s="194"/>
      <c r="E169" s="194"/>
      <c r="F169" s="194"/>
      <c r="G169" s="194"/>
      <c r="H169" s="163"/>
      <c r="I169" s="125"/>
    </row>
    <row r="170" spans="1:9" ht="13.5" thickBot="1">
      <c r="A170" s="193" t="s">
        <v>214</v>
      </c>
      <c r="B170" s="194"/>
      <c r="C170" s="194"/>
      <c r="D170" s="194"/>
      <c r="E170" s="194"/>
      <c r="F170" s="194"/>
      <c r="G170" s="194"/>
      <c r="H170" s="163"/>
      <c r="I170" s="125"/>
    </row>
    <row r="171" spans="1:9" ht="15" customHeight="1">
      <c r="A171" s="189"/>
      <c r="B171" s="189"/>
      <c r="C171" s="189"/>
      <c r="D171" s="189"/>
      <c r="E171" s="189"/>
      <c r="F171" s="189"/>
      <c r="G171" s="189"/>
      <c r="H171" s="189"/>
      <c r="I171" s="189"/>
    </row>
    <row r="172" spans="1:9" ht="13.5" thickBot="1">
      <c r="A172" s="280" t="s">
        <v>215</v>
      </c>
      <c r="B172" s="281"/>
      <c r="C172" s="281"/>
      <c r="D172" s="281"/>
      <c r="E172" s="281"/>
      <c r="F172" s="281"/>
      <c r="G172" s="281"/>
      <c r="H172" s="281"/>
      <c r="I172" s="281"/>
    </row>
    <row r="173" spans="1:9" ht="13.5" customHeight="1" thickBot="1" thickTop="1">
      <c r="A173" s="154"/>
      <c r="B173" s="154"/>
      <c r="C173" s="154"/>
      <c r="D173" s="154"/>
      <c r="E173" s="154"/>
      <c r="F173" s="154"/>
      <c r="G173" s="154"/>
      <c r="H173" s="154"/>
      <c r="I173" s="154"/>
    </row>
    <row r="174" spans="1:9" ht="13.5" thickBot="1">
      <c r="A174" s="278" t="s">
        <v>177</v>
      </c>
      <c r="B174" s="278"/>
      <c r="C174" s="278"/>
      <c r="D174" s="119" t="s">
        <v>17</v>
      </c>
      <c r="E174" s="279" t="s">
        <v>11</v>
      </c>
      <c r="F174" s="279"/>
      <c r="G174" s="279" t="s">
        <v>10</v>
      </c>
      <c r="H174" s="279"/>
      <c r="I174" s="279"/>
    </row>
    <row r="175" spans="1:9" ht="13.5" customHeight="1" thickBot="1">
      <c r="A175" s="183" t="s">
        <v>94</v>
      </c>
      <c r="B175" s="184"/>
      <c r="C175" s="185"/>
      <c r="D175" s="120">
        <f>SUM('[1]p1'!L21,'[1]p30'!L21,'[1]p2'!L21,'[1]p31'!L21,'[1]p3'!L21,'[1]p32'!L21,'[1]p4'!L21,'[1]p7'!L21,'[1]p8'!L21,'[1]p9'!L21,'[1]p10'!L21,'[1]p11'!L21,'[1]p33'!L21,'[1]p12'!L21,'[1]p38'!L21,'[1]p13'!L21,'[1]p14'!L21,'[1]p16'!L21,'[1]p34'!L21,'[1]p17'!L21,'[1]p18'!L21,'[1]p19'!L21,'[1]p20'!L21,'[1]p21'!L21,'[1]p22'!L21,'[1]p35'!L21,'[1]p23'!L21,'[1]p24'!L21,'[1]p36'!L21,'[1]p25'!L21)+SUM('[1]p26'!L21,'[1]p27'!L21,'[1]p37'!L21,'[1]p28'!L21,'[1]p5'!L21,'[1]p6'!L21,'[1]p15'!L21,'[1]p29'!L21,'[1]p39'!L21,'[1]p40'!L21,'[1]p41'!L21,'[1]p42'!L21,'[1]p43'!L21,'[1]p44'!L21,'[1]p45'!L21,'[1]p46'!L21,'[1]p47'!L21,'[1]p48'!L21,'[1]p49'!L21,'[1]p50'!L21)</f>
        <v>3680</v>
      </c>
      <c r="E175" s="190">
        <f>IF(D192&lt;&gt;0,D175/D192,"CHTotal-0")</f>
        <v>0.11538582134010598</v>
      </c>
      <c r="F175" s="191"/>
      <c r="G175" s="177" t="s">
        <v>9</v>
      </c>
      <c r="H175" s="178"/>
      <c r="I175" s="179"/>
    </row>
    <row r="176" spans="1:9" ht="13.5" customHeight="1" thickBot="1">
      <c r="A176" s="169" t="s">
        <v>216</v>
      </c>
      <c r="B176" s="170"/>
      <c r="C176" s="171"/>
      <c r="D176" s="121">
        <f>SUM('[1]p1'!L32,'[1]p30'!L32,'[1]p2'!L32,'[1]p31'!L32,'[1]p3'!L32,'[1]p32'!L32,'[1]p4'!L32,'[1]p7'!L32,'[1]p8'!L32,'[1]p9'!L32,'[1]p10'!L32,'[1]p11'!L32,'[1]p33'!L32,'[1]p12'!L32,'[1]p38'!L32,'[1]p13'!L32,'[1]p14'!L32,'[1]p16'!L32,'[1]p34'!L32,'[1]p17'!L32,'[1]p18'!L32,'[1]p19'!L32,'[1]p20'!L32,'[1]p21'!L32,'[1]p22'!L32,'[1]p35'!L32,'[1]p23'!L32,'[1]p24'!L32,'[1]p36'!L32,'[1]p25'!L32)+SUM('[1]p26'!L32,'[1]p27'!L32,'[1]p37'!L32,'[1]p28'!L32,'[1]p5'!L32,'[1]p6'!L32,'[1]p15'!L32,'[1]p29'!L32,'[1]p39'!L32,'[1]p40'!L32,'[1]p41'!L32,'[1]p42'!L32,'[1]p43'!L32,'[1]p44'!L32,'[1]p45'!L32,'[1]p46'!L32,'[1]p47'!L32,'[1]p48'!L32,'[1]p49'!L32,'[1]p50'!L32)</f>
        <v>1296</v>
      </c>
      <c r="E176" s="172">
        <f>IF(D192&lt;&gt;0,D176/D192,"CHTotal-0")</f>
        <v>0.0406358762110808</v>
      </c>
      <c r="F176" s="192"/>
      <c r="G176" s="180">
        <f>D192-D175-D176</f>
        <v>26917</v>
      </c>
      <c r="H176" s="181"/>
      <c r="I176" s="182"/>
    </row>
    <row r="177" spans="1:9" ht="12.75" customHeight="1">
      <c r="A177" s="169" t="s">
        <v>219</v>
      </c>
      <c r="B177" s="170"/>
      <c r="C177" s="171"/>
      <c r="D177" s="122">
        <f>SUM('[1]p1'!L51,'[1]p30'!L51,'[1]p2'!L51,'[1]p31'!L51,'[1]p3'!L51,'[1]p32'!L51,'[1]p4'!L51,'[1]p7'!L51,'[1]p8'!L51,'[1]p9'!L51,'[1]p10'!L51,'[1]p11'!L51,'[1]p33'!L51,'[1]p12'!L51,'[1]p38'!L51,'[1]p13'!L51,'[1]p14'!L51,'[1]p16'!L51,'[1]p34'!L51,'[1]p17'!L51,'[1]p18'!L51,'[1]p19'!L51,'[1]p20'!L51,'[1]p21'!L51,'[1]p22'!L51,'[1]p35'!L51,'[1]p23'!L51,'[1]p24'!L51,'[1]p36'!L51,'[1]p25'!L51)+SUM('[1]p26'!L51,'[1]p27'!L51,'[1]p37'!L51,'[1]p28'!L51,'[1]p5'!L51,'[1]p6'!L51,'[1]p15'!L51,'[1]p29'!L51,'[1]p39'!L51,'[1]p40'!L51,'[1]p41'!L51,'[1]p42'!L51,'[1]p43'!L51,'[1]p44'!L51,'[1]p45'!L51,'[1]p46'!L51,'[1]p47'!L51,'[1]p48'!L51,'[1]p49'!L51,'[1]p50'!L51)</f>
        <v>670</v>
      </c>
      <c r="E177" s="172">
        <f>IF(D192&lt;&gt;0,D177/D192,"CHTotal-0")</f>
        <v>0.0210077446461606</v>
      </c>
      <c r="F177" s="173"/>
      <c r="G177" s="186">
        <f>IF(G176&lt;&gt;0,D177/G176,"CHDisponivel-0")</f>
        <v>0.024891332615075975</v>
      </c>
      <c r="H177" s="187"/>
      <c r="I177" s="188"/>
    </row>
    <row r="178" spans="1:9" ht="12.75" customHeight="1">
      <c r="A178" s="169" t="s">
        <v>1</v>
      </c>
      <c r="B178" s="170"/>
      <c r="C178" s="171"/>
      <c r="D178" s="122">
        <f>SUM('[1]p1'!F62,'[1]p30'!F62,'[1]p2'!F62,'[1]p31'!F62,'[1]p3'!F62,'[1]p32'!F62,'[1]p4'!F62,'[1]p7'!F62,'[1]p8'!F62,'[1]p9'!F62,'[1]p10'!F62,'[1]p11'!F62,'[1]p33'!F62,'[1]p12'!F62,'[1]p38'!F62,'[1]p13'!F62,'[1]p14'!F62,'[1]p16'!F62,'[1]p34'!F62,'[1]p17'!F62,'[1]p18'!F62,'[1]p19'!F62,'[1]p20'!F62,'[1]p21'!F62,'[1]p22'!F62,'[1]p35'!F62,'[1]p23'!F62,'[1]p24'!F62,'[1]p36'!F62,'[1]p25'!F62)+SUM('[1]p26'!F62,'[1]p27'!F62,'[1]p37'!F62,'[1]p28'!F62,'[1]p5'!F62,'[1]p6'!F62,'[1]p15'!F62,'[1]p29'!F62,'[1]p39'!F62,'[1]p40'!F62,'[1]p41'!F62,'[1]p42'!F62,'[1]p43'!F62,'[1]p44'!F62,'[1]p45'!F62,'[1]p46'!F62,'[1]p47'!F62,'[1]p48'!F62,'[1]p49'!F62,'[1]p50'!F62)</f>
        <v>5190</v>
      </c>
      <c r="E178" s="172">
        <f>IF(D192&lt;&gt;0,D178/D192,"CHTotal-0")</f>
        <v>0.162731633900856</v>
      </c>
      <c r="F178" s="173"/>
      <c r="G178" s="174">
        <f>IF(G176&lt;&gt;0,D178/G176,"CHDisponivel-0")</f>
        <v>0.19281494966006613</v>
      </c>
      <c r="H178" s="175"/>
      <c r="I178" s="176"/>
    </row>
    <row r="179" spans="1:9" ht="12.75" customHeight="1">
      <c r="A179" s="169" t="s">
        <v>97</v>
      </c>
      <c r="B179" s="170"/>
      <c r="C179" s="171"/>
      <c r="D179" s="121">
        <f>SUM('[1]p1'!G62,'[1]p30'!G62,'[1]p2'!G62,'[1]p31'!G62,'[1]p3'!G62,'[1]p32'!G62,'[1]p4'!G62,'[1]p7'!G62,'[1]p8'!G62,'[1]p9'!G62,'[1]p10'!G62,'[1]p11'!G62,'[1]p33'!G62,'[1]p12'!G62,'[1]p38'!G62,'[1]p13'!G62,'[1]p14'!G62,'[1]p16'!G62,'[1]p34'!G62,'[1]p17'!G62,'[1]p18'!G62,'[1]p19'!G62,'[1]p20'!G62,'[1]p21'!G62,'[1]p22'!G62,'[1]p35'!G62,'[1]p23'!G62,'[1]p24'!G62,'[1]p36'!G62,'[1]p25'!G62)+SUM('[1]p26'!G62,'[1]p27'!G62,'[1]p37'!G62,'[1]p28'!G62,'[1]p5'!G62,'[1]p6'!G62,'[1]p15'!G62,'[1]p29'!G62,'[1]p39'!G62,'[1]p40'!G62,'[1]p41'!G62,'[1]p42'!G62,'[1]p43'!G62,'[1]p44'!G62,'[1]p45'!G62,'[1]p46'!G62,'[1]p47'!G62,'[1]p48'!G62,'[1]p49'!G62,'[1]p50'!G62)</f>
        <v>8490</v>
      </c>
      <c r="E179" s="172">
        <f>IF(D192&lt;&gt;0,D179/D192,"CHTotal-0")</f>
        <v>0.2662026149938858</v>
      </c>
      <c r="F179" s="173"/>
      <c r="G179" s="174">
        <f>IF(G176&lt;&gt;0,D179/G176,"CHDisponivel-0")</f>
        <v>0.31541405059999256</v>
      </c>
      <c r="H179" s="175"/>
      <c r="I179" s="176"/>
    </row>
    <row r="180" spans="1:9" ht="12.75" customHeight="1">
      <c r="A180" s="169" t="s">
        <v>2</v>
      </c>
      <c r="B180" s="170"/>
      <c r="C180" s="171"/>
      <c r="D180" s="122">
        <f>SUM('[1]p1'!F74,'[1]p30'!F74,'[1]p2'!F74,'[1]p31'!F74,'[1]p3'!F74,'[1]p32'!F74,'[1]p4'!F74,'[1]p7'!F74,'[1]p8'!F74,'[1]p9'!F74,'[1]p10'!F74,'[1]p11'!F74,'[1]p33'!F74,'[1]p12'!F74,'[1]p38'!F74,'[1]p13'!F74,'[1]p14'!F74,'[1]p16'!F74,'[1]p34'!F74,'[1]p17'!F74,'[1]p18'!F74,'[1]p19'!F74,'[1]p20'!F74,'[1]p21'!F74,'[1]p22'!F74,'[1]p35'!F74,'[1]p23'!F74,'[1]p24'!F74,'[1]p36'!F74,'[1]p25'!F74)+SUM('[1]p26'!F74,'[1]p27'!F74,'[1]p37'!F74,'[1]p28'!F74,'[1]p5'!F74,'[1]p6'!F74,'[1]p15'!F74,'[1]p29'!F74,'[1]p39'!F74,'[1]p40'!F74,'[1]p41'!F74,'[1]p42'!F74,'[1]p43'!F74,'[1]p44'!F74,'[1]p45'!F74,'[1]p46'!F74,'[1]p47'!F74,'[1]p48'!F74,'[1]p49'!F74,'[1]p50'!F74)</f>
        <v>720</v>
      </c>
      <c r="E180" s="172">
        <f>IF(D192&lt;&gt;0,D180/D192,"CHTotal-0")</f>
        <v>0.022575486783933778</v>
      </c>
      <c r="F180" s="173"/>
      <c r="G180" s="174">
        <f>IF(G176&lt;&gt;0,D180/G176,"CHDisponivel-0")</f>
        <v>0.026748894750529405</v>
      </c>
      <c r="H180" s="175"/>
      <c r="I180" s="176"/>
    </row>
    <row r="181" spans="1:9" ht="12.75" customHeight="1">
      <c r="A181" s="169" t="s">
        <v>93</v>
      </c>
      <c r="B181" s="170"/>
      <c r="C181" s="171"/>
      <c r="D181" s="122">
        <f>SUM('[1]p1'!G74,'[1]p30'!G74,'[1]p2'!G74,'[1]p31'!G74,'[1]p3'!G74,'[1]p32'!G74,'[1]p4'!G74,'[1]p7'!G74,'[1]p8'!G74,'[1]p9'!G74,'[1]p10'!G74,'[1]p11'!G74,'[1]p33'!G74,'[1]p12'!G74,'[1]p38'!G74,'[1]p13'!G74,'[1]p14'!G74,'[1]p16'!G74,'[1]p34'!G74,'[1]p17'!G74,'[1]p18'!G74,'[1]p19'!G74,'[1]p20'!G74,'[1]p21'!G74,'[1]p22'!G74,'[1]p35'!G74,'[1]p23'!G74,'[1]p24'!G74,'[1]p36'!G74,'[1]p25'!G74)+SUM('[1]p26'!G74,'[1]p27'!G74,'[1]p37'!G74,'[1]p28'!G74,'[1]p5'!G74,'[1]p6'!G74,'[1]p15'!G74,'[1]p29'!G74,'[1]p39'!G74,'[1]p40'!G74,'[1]p41'!G74,'[1]p42'!G74,'[1]p43'!G74,'[1]p44'!G74,'[1]p45'!G74,'[1]p46'!G74,'[1]p47'!G74,'[1]p48'!G74,'[1]p49'!G74,'[1]p50'!G74)</f>
        <v>960</v>
      </c>
      <c r="E181" s="172">
        <f>IF(D192&lt;&gt;0,D181/D192,"CHTotal-0")</f>
        <v>0.030100649045245037</v>
      </c>
      <c r="F181" s="173"/>
      <c r="G181" s="174">
        <f>IF(G176&lt;&gt;0,D181/G176,"CHDisponivel-0")</f>
        <v>0.03566519300070587</v>
      </c>
      <c r="H181" s="175"/>
      <c r="I181" s="176"/>
    </row>
    <row r="182" spans="1:9" ht="12.75" customHeight="1">
      <c r="A182" s="169" t="s">
        <v>95</v>
      </c>
      <c r="B182" s="170"/>
      <c r="C182" s="171"/>
      <c r="D182" s="122">
        <f>SUM('[1]p1'!L104,'[1]p30'!L104,'[1]p2'!L104,'[1]p31'!L104,'[1]p3'!L104,'[1]p32'!L104,'[1]p4'!L104,'[1]p7'!L104,'[1]p8'!L104,'[1]p9'!L104,'[1]p10'!L104,'[1]p11'!L104,'[1]p33'!L104,'[1]p12'!L104,'[1]p38'!L104,'[1]p13'!L104,'[1]p14'!L104,'[1]p16'!L104,'[1]p34'!L104,'[1]p17'!L104,'[1]p18'!L104,'[1]p19'!L104,'[1]p20'!L104,'[1]p21'!L104,'[1]p22'!L104,'[1]p35'!L104,'[1]p23'!L104,'[1]p24'!L104,'[1]p36'!L104,'[1]p25'!L104)+SUM('[1]p26'!L104,'[1]p27'!L104,'[1]p37'!L104,'[1]p28'!L104,'[1]p5'!L104,'[1]p6'!L104,'[1]p15'!L104,'[1]p29'!L104,'[1]p39'!L104,'[1]p40'!L104,'[1]p41'!L104,'[1]p42'!L104,'[1]p43'!L104,'[1]p44'!L104,'[1]p45'!L104,'[1]p46'!L104,'[1]p47'!L104,'[1]p48'!L104,'[1]p49'!L104,'[1]p50'!L104)</f>
        <v>2053</v>
      </c>
      <c r="E182" s="172">
        <f>IF(D192&lt;&gt;0,D182/D192,"CHTotal-0")</f>
        <v>0.06437149217696674</v>
      </c>
      <c r="F182" s="173"/>
      <c r="G182" s="174">
        <f>IF(G176&lt;&gt;0,D182/G176,"CHDisponivel-0")</f>
        <v>0.07627150128171788</v>
      </c>
      <c r="H182" s="175"/>
      <c r="I182" s="176"/>
    </row>
    <row r="183" spans="1:9" ht="12.75" customHeight="1">
      <c r="A183" s="169" t="s">
        <v>96</v>
      </c>
      <c r="B183" s="170"/>
      <c r="C183" s="171"/>
      <c r="D183" s="122">
        <f>SUM('[1]p1'!L136,'[1]p30'!L136,'[1]p2'!L136,'[1]p31'!L136,'[1]p3'!L136,'[1]p32'!L136,'[1]p4'!L136,'[1]p7'!L136,'[1]p8'!L136,'[1]p9'!L136,'[1]p10'!L136,'[1]p11'!L136,'[1]p33'!L136,'[1]p12'!L136,'[1]p38'!L136,'[1]p13'!L136,'[1]p14'!L136,'[1]p16'!L136,'[1]p34'!L136,'[1]p17'!L136,'[1]p18'!L136,'[1]p19'!L136,'[1]p20'!L136,'[1]p21'!L136,'[1]p22'!L136,'[1]p35'!L136,'[1]p23'!L136,'[1]p24'!L136,'[1]p36'!L136,'[1]p25'!L136)+SUM('[1]p26'!L136,'[1]p27'!L136,'[1]p37'!L136,'[1]p28'!L136,'[1]p5'!L136,'[1]p6'!L136,'[1]p15'!L136,'[1]p29'!L136,'[1]p39'!L136,'[1]p40'!L136,'[1]p41'!L136,'[1]p42'!L136,'[1]p43'!L136,'[1]p44'!L136,'[1]p45'!L136,'[1]p46'!L136,'[1]p47'!L136,'[1]p48'!L136,'[1]p49'!L136,'[1]p50'!L136)</f>
        <v>740</v>
      </c>
      <c r="E183" s="172">
        <f>IF(D192&lt;&gt;0,D183/D192,"CHTotal-0")</f>
        <v>0.02320258363904305</v>
      </c>
      <c r="F183" s="173"/>
      <c r="G183" s="174">
        <f>IF(G176&lt;&gt;0,D183/G176,"CHDisponivel-0")</f>
        <v>0.027491919604710778</v>
      </c>
      <c r="H183" s="175"/>
      <c r="I183" s="176"/>
    </row>
    <row r="184" spans="1:9" ht="12.75">
      <c r="A184" s="169" t="s">
        <v>217</v>
      </c>
      <c r="B184" s="170"/>
      <c r="C184" s="171"/>
      <c r="D184" s="122">
        <f>SUM('[1]p1'!L158,'[1]p30'!L158,'[1]p2'!L158,'[1]p31'!L158,'[1]p3'!L158,'[1]p32'!L158,'[1]p4'!L158,'[1]p7'!L158,'[1]p8'!L158,'[1]p9'!L158,'[1]p10'!L158,'[1]p11'!L158,'[1]p33'!L158,'[1]p12'!L158,'[1]p38'!L158,'[1]p13'!L158,'[1]p14'!L158,'[1]p16'!L158,'[1]p34'!L158,'[1]p17'!L158,'[1]p18'!L158,'[1]p19'!L158,'[1]p20'!L158,'[1]p21'!L158,'[1]p22'!L158,'[1]p35'!L158,'[1]p23'!L158,'[1]p24'!L158,'[1]p36'!L158,'[1]p25'!L158)+SUM('[1]p26'!L158,'[1]p27'!L158,'[1]p37'!L158,'[1]p28'!L158,'[1]p5'!L158,'[1]p6'!L158,'[1]p15'!L158,'[1]p29'!L158,'[1]p39'!L158,'[1]p40'!L158,'[1]p41'!L158,'[1]p42'!L158,'[1]p43'!L158,'[1]p44'!L158,'[1]p45'!L158,'[1]p46'!L158,'[1]p47'!L158,'[1]p48'!L158,'[1]p49'!L158,'[1]p50'!L158)</f>
        <v>2489</v>
      </c>
      <c r="E184" s="172">
        <f>IF(D192&lt;&gt;0,D184/D192,"CHTotal-0")</f>
        <v>0.07804220361834885</v>
      </c>
      <c r="F184" s="173"/>
      <c r="G184" s="174">
        <f>IF(G176&lt;&gt;0,D184/G176,"CHDisponivel-0")</f>
        <v>0.09246944310287179</v>
      </c>
      <c r="H184" s="175"/>
      <c r="I184" s="176"/>
    </row>
    <row r="185" spans="1:9" ht="12.75">
      <c r="A185" s="169" t="s">
        <v>218</v>
      </c>
      <c r="B185" s="170"/>
      <c r="C185" s="171"/>
      <c r="D185" s="122">
        <f>SUM('[1]p1'!L183,'[1]p30'!L183,'[1]p2'!L183,'[1]p31'!L183,'[1]p3'!L183,'[1]p32'!L183,'[1]p4'!L183,'[1]p7'!L183,'[1]p8'!L183,'[1]p9'!L183,'[1]p10'!L183,'[1]p11'!L183,'[1]p33'!L183,'[1]p12'!L183,'[1]p38'!L183,'[1]p13'!L183,'[1]p14'!L183,'[1]p16'!L183,'[1]p34'!L183,'[1]p17'!L183,'[1]p18'!L183,'[1]p19'!L183,'[1]p20'!L183,'[1]p21'!L183,'[1]p22'!L183,'[1]p35'!L183,'[1]p23'!L183,'[1]p24'!L183,'[1]p36'!L183,'[1]p25'!L183)+SUM('[1]p26'!L183,'[1]p27'!L183,'[1]p37'!L183,'[1]p28'!L183,'[1]p5'!L183,'[1]p6'!L183,'[1]p15'!L183,'[1]p29'!L183,'[1]p39'!L183,'[1]p40'!L183,'[1]p41'!L183,'[1]p42'!L183,'[1]p43'!L183,'[1]p44'!L183,'[1]p45'!L183,'[1]p46'!L183,'[1]p47'!L183,'[1]p48'!L183,'[1]p49'!L183,'[1]p50'!L183)</f>
        <v>720</v>
      </c>
      <c r="E185" s="172">
        <f>IF(D192&lt;&gt;0,D185/D192,"CHTotal-0")</f>
        <v>0.022575486783933778</v>
      </c>
      <c r="F185" s="173"/>
      <c r="G185" s="174">
        <f>IF(G176&lt;&gt;0,D185/G176,"CHDisponivel-0")</f>
        <v>0.026748894750529405</v>
      </c>
      <c r="H185" s="175"/>
      <c r="I185" s="176"/>
    </row>
    <row r="186" spans="1:9" ht="12.75" customHeight="1">
      <c r="A186" s="169" t="s">
        <v>3</v>
      </c>
      <c r="B186" s="170"/>
      <c r="C186" s="171"/>
      <c r="D186" s="122">
        <f>SUM('[1]p1'!L254,'[1]p30'!L254,'[1]p2'!L254,'[1]p31'!L254,'[1]p3'!L254,'[1]p32'!L254,'[1]p4'!L254,'[1]p7'!L254,'[1]p8'!L254,'[1]p9'!L254,'[1]p10'!L254,'[1]p11'!L254,'[1]p33'!L254,'[1]p12'!L254,'[1]p38'!L254,'[1]p13'!L254,'[1]p14'!L254,'[1]p16'!L254,'[1]p34'!L254,'[1]p17'!L254,'[1]p18'!L254,'[1]p19'!L254,'[1]p20'!L254,'[1]p21'!L254,'[1]p22'!L254,'[1]p35'!L254,'[1]p23'!L254,'[1]p24'!L254,'[1]p36'!L254,'[1]p25'!L254)+SUM('[1]p26'!L254,'[1]p27'!L254,'[1]p37'!L254,'[1]p28'!L254,'[1]p5'!L254,'[1]p6'!L254,'[1]p15'!L254,'[1]p29'!L254,'[1]p39'!L254,'[1]p40'!L254,'[1]p41'!L254,'[1]p42'!L254,'[1]p43'!L254,'[1]p44'!L254,'[1]p45'!L254,'[1]p46'!L254,'[1]p47'!L254,'[1]p48'!L254,'[1]p49'!L254,'[1]p50'!L254)</f>
        <v>458</v>
      </c>
      <c r="E186" s="172">
        <f>IF(D192&lt;&gt;0,D186/D192,"CHTotal-0")</f>
        <v>0.01436051798200232</v>
      </c>
      <c r="F186" s="173"/>
      <c r="G186" s="174">
        <f>IF(G176&lt;&gt;0,D186/G176,"CHDisponivel-0")</f>
        <v>0.017015269160753427</v>
      </c>
      <c r="H186" s="175"/>
      <c r="I186" s="176"/>
    </row>
    <row r="187" spans="1:9" ht="12.75" customHeight="1">
      <c r="A187" s="169" t="s">
        <v>4</v>
      </c>
      <c r="B187" s="170"/>
      <c r="C187" s="171"/>
      <c r="D187" s="122">
        <f>SUM('[1]p1'!L278,'[1]p30'!L278,'[1]p2'!L278,'[1]p31'!L278,'[1]p3'!L278,'[1]p32'!L278,'[1]p4'!L278,'[1]p7'!L278,'[1]p8'!L278,'[1]p9'!L278,'[1]p10'!L278,'[1]p11'!L278,'[1]p33'!L278,'[1]p12'!L278,'[1]p38'!L278,'[1]p13'!L278,'[1]p14'!L278,'[1]p16'!L278,'[1]p34'!L278,'[1]p17'!L278,'[1]p18'!L278,'[1]p19'!L278,'[1]p20'!L278,'[1]p21'!L278,'[1]p22'!L278,'[1]p35'!L278,'[1]p23'!L278,'[1]p24'!L278,'[1]p36'!L278,'[1]p25'!L278)+SUM('[1]p26'!L278,'[1]p27'!L278,'[1]p37'!L278,'[1]p28'!L278,'[1]p5'!L278,'[1]p6'!L278,'[1]p15'!L278,'[1]p29'!L278,'[1]p39'!L278,'[1]p40'!L278,'[1]p41'!L278,'[1]p42'!L278,'[1]p43'!L278,'[1]p44'!L278,'[1]p45'!L278,'[1]p46'!L278,'[1]p47'!L278,'[1]p48'!L278,'[1]p49'!L278,'[1]p50'!L278)</f>
        <v>136</v>
      </c>
      <c r="E187" s="172">
        <f>IF(D192&lt;&gt;0,D187/D192,"CHTotal-0")</f>
        <v>0.004264258614743047</v>
      </c>
      <c r="F187" s="173"/>
      <c r="G187" s="174">
        <f>IF(G176&lt;&gt;0,D187/G176,"CHDisponivel-0")</f>
        <v>0.005052569008433332</v>
      </c>
      <c r="H187" s="175"/>
      <c r="I187" s="176"/>
    </row>
    <row r="188" spans="1:9" ht="12.75" customHeight="1">
      <c r="A188" s="169" t="s">
        <v>5</v>
      </c>
      <c r="B188" s="170"/>
      <c r="C188" s="171"/>
      <c r="D188" s="122">
        <f>SUM('[1]p1'!L285,'[1]p30'!L285,'[1]p2'!L285,'[1]p31'!L285,'[1]p3'!L285,'[1]p32'!L285,'[1]p4'!L285,'[1]p7'!L285,'[1]p8'!L285,'[1]p9'!L285,'[1]p10'!L285,'[1]p11'!L285,'[1]p33'!L285,'[1]p12'!L285,'[1]p38'!L285,'[1]p13'!L285,'[1]p14'!L285,'[1]p16'!L285,'[1]p34'!L285,'[1]p17'!L285,'[1]p18'!L285,'[1]p19'!L285,'[1]p20'!L285,'[1]p21'!L285,'[1]p22'!L285,'[1]p35'!L285,'[1]p23'!L285,'[1]p24'!L285,'[1]p36'!L285,'[1]p25'!L285)+SUM('[1]p26'!L285,'[1]p27'!L285,'[1]p37'!L285,'[1]p28'!L285,'[1]p5'!L285,'[1]p6'!L285,'[1]p15'!L285,'[1]p29'!L285,'[1]p39'!L285,'[1]p40'!L285,'[1]p41'!L285,'[1]p42'!L285,'[1]p43'!L285,'[1]p44'!L285,'[1]p45'!L285,'[1]p46'!L285,'[1]p47'!L285,'[1]p48'!L285,'[1]p49'!L285,'[1]p50'!L285)</f>
        <v>1600</v>
      </c>
      <c r="E188" s="172">
        <f>IF(D192&lt;&gt;0,D188/D192,"CHTotal-0")</f>
        <v>0.05016774840874173</v>
      </c>
      <c r="F188" s="173"/>
      <c r="G188" s="174">
        <f>IF(G176&lt;&gt;0,D188/G176,"CHDisponivel-0")</f>
        <v>0.05944198833450979</v>
      </c>
      <c r="H188" s="175"/>
      <c r="I188" s="176"/>
    </row>
    <row r="189" spans="1:9" ht="12.75" customHeight="1">
      <c r="A189" s="169" t="s">
        <v>6</v>
      </c>
      <c r="B189" s="170"/>
      <c r="C189" s="171"/>
      <c r="D189" s="122">
        <f>SUM('[1]p1'!L307,'[1]p30'!L307,'[1]p2'!L307,'[1]p31'!L307,'[1]p3'!L307,'[1]p32'!L307,'[1]p4'!L307,'[1]p7'!L307,'[1]p8'!L307,'[1]p9'!L307,'[1]p10'!L307,'[1]p11'!L307,'[1]p33'!L307,'[1]p12'!L307,'[1]p38'!L307,'[1]p13'!L307,'[1]p14'!L307,'[1]p16'!L307,'[1]p34'!L307,'[1]p17'!L307,'[1]p18'!L307,'[1]p19'!L307,'[1]p20'!L307,'[1]p21'!L307,'[1]p22'!L307,'[1]p35'!L307,'[1]p23'!L307,'[1]p24'!L307,'[1]p36'!L307,'[1]p25'!L307)+SUM('[1]p26'!L307,'[1]p27'!L307,'[1]p37'!L307,'[1]p28'!L307,'[1]p5'!L307,'[1]p6'!L307,'[1]p15'!L307,'[1]p29'!L307,'[1]p39'!L307,'[1]p40'!L307,'[1]p41'!L307,'[1]p42'!L307,'[1]p43'!L307,'[1]p44'!L307,'[1]p45'!L307,'[1]p46'!L307,'[1]p47'!L307,'[1]p48'!L307,'[1]p49'!L307,'[1]p50'!L307)</f>
        <v>1055</v>
      </c>
      <c r="E189" s="172">
        <f>IF(D192&lt;&gt;0,D189/D192,"CHTotal-0")</f>
        <v>0.03307935910701408</v>
      </c>
      <c r="F189" s="173"/>
      <c r="G189" s="174">
        <f>IF(G176&lt;&gt;0,D189/G176,"CHDisponivel-0")</f>
        <v>0.039194561058067394</v>
      </c>
      <c r="H189" s="175"/>
      <c r="I189" s="176"/>
    </row>
    <row r="190" spans="1:9" ht="12.75" customHeight="1">
      <c r="A190" s="169" t="s">
        <v>7</v>
      </c>
      <c r="B190" s="170"/>
      <c r="C190" s="171"/>
      <c r="D190" s="122">
        <f>SUM('[1]p1'!L329,'[1]p30'!L329,'[1]p2'!L329,'[1]p31'!L329,'[1]p3'!L329,'[1]p32'!L329,'[1]p4'!L329,'[1]p7'!L329,'[1]p8'!L329,'[1]p9'!L329,'[1]p10'!L329,'[1]p11'!L329,'[1]p33'!L329,'[1]p12'!L329,'[1]p38'!L329,'[1]p13'!L329,'[1]p14'!L329,'[1]p16'!L329,'[1]p34'!L329,'[1]p17'!L329,'[1]p18'!L329,'[1]p19'!L329,'[1]p20'!L329,'[1]p21'!L329,'[1]p22'!L329,'[1]p35'!L329,'[1]p23'!L329,'[1]p24'!L329,'[1]p36'!L329,'[1]p25'!L329)+SUM('[1]p26'!L329,'[1]p27'!L329,'[1]p37'!L329,'[1]p28'!L329,'[1]p5'!L329,'[1]p6'!L329,'[1]p15'!L329,'[1]p29'!L329,'[1]p39'!L329,'[1]p40'!L329,'[1]p41'!L329,'[1]p42'!L329,'[1]p43'!L329,'[1]p44'!L329,'[1]p45'!L329,'[1]p46'!L329,'[1]p47'!L329,'[1]p48'!L329,'[1]p49'!L329,'[1]p50'!L329)</f>
        <v>308</v>
      </c>
      <c r="E190" s="172">
        <f>IF(D192&lt;&gt;0,D190/D192,"CHTotal-0")</f>
        <v>0.009657291568682783</v>
      </c>
      <c r="F190" s="173"/>
      <c r="G190" s="174">
        <f>IF(G176&lt;&gt;0,D190/G176,"CHDisponivel-0")</f>
        <v>0.011442582754393135</v>
      </c>
      <c r="H190" s="175"/>
      <c r="I190" s="176"/>
    </row>
    <row r="191" spans="1:9" ht="12.75" customHeight="1">
      <c r="A191" s="169" t="s">
        <v>220</v>
      </c>
      <c r="B191" s="170"/>
      <c r="C191" s="171"/>
      <c r="D191" s="122">
        <f>SUM('[1]p1'!L340,'[1]p30'!L340,'[1]p2'!L340,'[1]p31'!L340,'[1]p3'!L340,'[1]p32'!L340,'[1]p4'!L340,'[1]p7'!L340,'[1]p8'!L340,'[1]p9'!L340,'[1]p10'!L340,'[1]p11'!L340,'[1]p33'!L340,'[1]p12'!L340,'[1]p38'!L340,'[1]p13'!L340,'[1]p14'!L340,'[1]p16'!L340,'[1]p34'!L340,'[1]p17'!L340,'[1]p18'!L340,'[1]p19'!L340,'[1]p20'!L340,'[1]p21'!L340,'[1]p22'!L340,'[1]p35'!L340,'[1]p23'!L340,'[1]p24'!L340,'[1]p36'!L340,'[1]p25'!L340)+SUM('[1]p26'!L340,'[1]p27'!L340,'[1]p37'!L340,'[1]p28'!L340,'[1]p5'!L340,'[1]p6'!L340,'[1]p15'!L340,'[1]p29'!L340,'[1]p39'!L340,'[1]p40'!L340,'[1]p41'!L340,'[1]p42'!L340,'[1]p43'!L340,'[1]p44'!L340,'[1]p45'!L340,'[1]p46'!L340,'[1]p47'!L340,'[1]p48'!L340,'[1]p49'!L340,'[1]p50'!L340)</f>
        <v>1328</v>
      </c>
      <c r="E191" s="172">
        <f>IF(D192&lt;&gt;0,D191/D192,"CHTotal-0")</f>
        <v>0.04163923117925564</v>
      </c>
      <c r="F191" s="173"/>
      <c r="G191" s="174">
        <f>IF(G176&lt;&gt;0,D191/G176,"CHDisponivel-0")</f>
        <v>0.04933685031764313</v>
      </c>
      <c r="H191" s="175"/>
      <c r="I191" s="176"/>
    </row>
    <row r="192" spans="1:9" ht="13.5" thickBot="1">
      <c r="A192" s="213" t="s">
        <v>20</v>
      </c>
      <c r="B192" s="214"/>
      <c r="C192" s="290"/>
      <c r="D192" s="123">
        <f>SUM(D175:D191)</f>
        <v>31893</v>
      </c>
      <c r="E192" s="291">
        <f>IF(D192&lt;&gt;0,SUM(E175:F191),"CHTotal-0")</f>
        <v>0.9999999999999997</v>
      </c>
      <c r="F192" s="292"/>
      <c r="G192" s="291">
        <f>IF(G176&lt;&gt;0,SUM(G177:I191),"CHDisponivel-0")</f>
        <v>1</v>
      </c>
      <c r="H192" s="293"/>
      <c r="I192" s="292"/>
    </row>
    <row r="193" spans="1:9" ht="12.75">
      <c r="A193" s="24"/>
      <c r="B193" s="24"/>
      <c r="C193" s="24"/>
      <c r="D193" s="24"/>
      <c r="E193" s="24"/>
      <c r="F193" s="24"/>
      <c r="G193" s="24"/>
      <c r="H193" s="24"/>
      <c r="I193" s="24"/>
    </row>
    <row r="194" spans="1:9" ht="12.75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 ht="12.75">
      <c r="A195" s="24"/>
      <c r="B195" s="24"/>
      <c r="C195" s="24"/>
      <c r="D195" s="24"/>
      <c r="E195" s="24"/>
      <c r="F195" s="24"/>
      <c r="G195" s="24"/>
      <c r="H195" s="24"/>
      <c r="I195" s="24"/>
    </row>
    <row r="196" spans="1:9" ht="12.75">
      <c r="A196" s="24"/>
      <c r="B196" s="24"/>
      <c r="C196" s="24"/>
      <c r="D196" s="24"/>
      <c r="E196" s="24"/>
      <c r="F196" s="24"/>
      <c r="G196" s="24"/>
      <c r="H196" s="24"/>
      <c r="I196" s="24"/>
    </row>
    <row r="197" spans="1:9" ht="12.75">
      <c r="A197" s="24"/>
      <c r="B197" s="24"/>
      <c r="C197" s="24"/>
      <c r="D197" s="24"/>
      <c r="E197" s="24"/>
      <c r="F197" s="24"/>
      <c r="G197" s="24"/>
      <c r="H197" s="24"/>
      <c r="I197" s="24"/>
    </row>
    <row r="198" spans="1:9" ht="12.75">
      <c r="A198" s="24"/>
      <c r="B198" s="24"/>
      <c r="C198" s="24"/>
      <c r="D198" s="24"/>
      <c r="E198" s="24"/>
      <c r="F198" s="24"/>
      <c r="G198" s="24"/>
      <c r="H198" s="24"/>
      <c r="I198" s="24"/>
    </row>
    <row r="199" spans="1:9" ht="12.75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2.75">
      <c r="A200" s="24"/>
      <c r="B200" s="24"/>
      <c r="C200" s="24"/>
      <c r="D200" s="24"/>
      <c r="E200" s="24"/>
      <c r="F200" s="24"/>
      <c r="G200" s="24"/>
      <c r="H200" s="24"/>
      <c r="I200" s="24"/>
    </row>
    <row r="201" spans="1:9" ht="12.75">
      <c r="A201" s="24"/>
      <c r="B201" s="24"/>
      <c r="C201" s="24"/>
      <c r="D201" s="24"/>
      <c r="E201" s="24"/>
      <c r="F201" s="24"/>
      <c r="G201" s="24"/>
      <c r="H201" s="24"/>
      <c r="I201" s="24"/>
    </row>
    <row r="202" spans="1:9" ht="12.75">
      <c r="A202" s="24"/>
      <c r="B202" s="24"/>
      <c r="C202" s="24"/>
      <c r="D202" s="24"/>
      <c r="E202" s="24"/>
      <c r="F202" s="24"/>
      <c r="G202" s="24"/>
      <c r="H202" s="24"/>
      <c r="I202" s="24"/>
    </row>
    <row r="203" spans="1:9" ht="12.75">
      <c r="A203" s="24"/>
      <c r="B203" s="24"/>
      <c r="C203" s="24"/>
      <c r="D203" s="24"/>
      <c r="E203" s="24"/>
      <c r="F203" s="24"/>
      <c r="G203" s="24"/>
      <c r="H203" s="24"/>
      <c r="I203" s="24"/>
    </row>
    <row r="204" spans="1:9" ht="12.75">
      <c r="A204" s="24"/>
      <c r="B204" s="24"/>
      <c r="C204" s="24"/>
      <c r="D204" s="24"/>
      <c r="E204" s="24"/>
      <c r="F204" s="24"/>
      <c r="G204" s="24"/>
      <c r="H204" s="24"/>
      <c r="I204" s="24"/>
    </row>
    <row r="205" spans="1:9" ht="12.75">
      <c r="A205" s="24"/>
      <c r="B205" s="24"/>
      <c r="C205" s="24"/>
      <c r="D205" s="24"/>
      <c r="E205" s="24"/>
      <c r="F205" s="24"/>
      <c r="G205" s="24"/>
      <c r="H205" s="24"/>
      <c r="I205" s="24"/>
    </row>
    <row r="206" spans="1:9" ht="12.75">
      <c r="A206" s="24"/>
      <c r="B206" s="24"/>
      <c r="C206" s="24"/>
      <c r="D206" s="24"/>
      <c r="E206" s="24"/>
      <c r="F206" s="24"/>
      <c r="G206" s="24"/>
      <c r="H206" s="24"/>
      <c r="I206" s="24"/>
    </row>
    <row r="207" spans="1:9" ht="12.75">
      <c r="A207" s="24"/>
      <c r="B207" s="24"/>
      <c r="C207" s="24"/>
      <c r="D207" s="24"/>
      <c r="E207" s="24"/>
      <c r="F207" s="24"/>
      <c r="G207" s="24"/>
      <c r="H207" s="24"/>
      <c r="I207" s="24"/>
    </row>
    <row r="208" spans="1:9" ht="12.75">
      <c r="A208" s="24"/>
      <c r="B208" s="24"/>
      <c r="C208" s="24"/>
      <c r="D208" s="24"/>
      <c r="E208" s="24"/>
      <c r="F208" s="24"/>
      <c r="G208" s="24"/>
      <c r="H208" s="24"/>
      <c r="I208" s="24"/>
    </row>
    <row r="209" spans="1:9" ht="12.75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2.75">
      <c r="A210" s="24"/>
      <c r="B210" s="24"/>
      <c r="C210" s="24"/>
      <c r="D210" s="24"/>
      <c r="E210" s="24"/>
      <c r="F210" s="24"/>
      <c r="G210" s="24"/>
      <c r="H210" s="24"/>
      <c r="I210" s="24"/>
    </row>
    <row r="211" spans="1:9" ht="12.75">
      <c r="A211" s="24"/>
      <c r="B211" s="24"/>
      <c r="C211" s="24"/>
      <c r="D211" s="24"/>
      <c r="E211" s="24"/>
      <c r="F211" s="24"/>
      <c r="G211" s="24"/>
      <c r="H211" s="24"/>
      <c r="I211" s="24"/>
    </row>
    <row r="212" spans="1:9" ht="12.75">
      <c r="A212" s="24"/>
      <c r="B212" s="24"/>
      <c r="C212" s="24"/>
      <c r="D212" s="24"/>
      <c r="E212" s="24"/>
      <c r="F212" s="24"/>
      <c r="G212" s="24"/>
      <c r="H212" s="24"/>
      <c r="I212" s="24"/>
    </row>
    <row r="213" spans="1:9" ht="12.75">
      <c r="A213" s="24"/>
      <c r="B213" s="24"/>
      <c r="C213" s="24"/>
      <c r="D213" s="24"/>
      <c r="E213" s="24"/>
      <c r="F213" s="24"/>
      <c r="G213" s="24"/>
      <c r="H213" s="24"/>
      <c r="I213" s="24"/>
    </row>
    <row r="214" spans="1:9" ht="12.75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9" ht="12.75">
      <c r="A215" s="24"/>
      <c r="B215" s="24"/>
      <c r="C215" s="24"/>
      <c r="D215" s="24"/>
      <c r="E215" s="24"/>
      <c r="F215" s="24"/>
      <c r="G215" s="24"/>
      <c r="H215" s="24"/>
      <c r="I215" s="24"/>
    </row>
    <row r="216" spans="1:9" ht="12.75">
      <c r="A216" s="24"/>
      <c r="B216" s="24"/>
      <c r="C216" s="24"/>
      <c r="D216" s="24"/>
      <c r="E216" s="24"/>
      <c r="F216" s="24"/>
      <c r="G216" s="24"/>
      <c r="H216" s="24"/>
      <c r="I216" s="24"/>
    </row>
    <row r="217" spans="1:9" ht="12.75">
      <c r="A217" s="24"/>
      <c r="B217" s="24"/>
      <c r="C217" s="24"/>
      <c r="D217" s="24"/>
      <c r="E217" s="24"/>
      <c r="F217" s="24"/>
      <c r="G217" s="24"/>
      <c r="H217" s="24"/>
      <c r="I217" s="24"/>
    </row>
    <row r="218" spans="1:9" ht="12.75">
      <c r="A218" s="24"/>
      <c r="B218" s="24"/>
      <c r="C218" s="24"/>
      <c r="D218" s="24"/>
      <c r="E218" s="24"/>
      <c r="F218" s="24"/>
      <c r="G218" s="24"/>
      <c r="H218" s="24"/>
      <c r="I218" s="24"/>
    </row>
    <row r="219" spans="1:9" ht="12.75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2.75">
      <c r="A220" s="24"/>
      <c r="B220" s="24"/>
      <c r="C220" s="24"/>
      <c r="D220" s="24"/>
      <c r="E220" s="24"/>
      <c r="F220" s="24"/>
      <c r="G220" s="24"/>
      <c r="H220" s="24"/>
      <c r="I220" s="24"/>
    </row>
    <row r="221" spans="1:9" ht="12.75">
      <c r="A221" s="24"/>
      <c r="B221" s="24"/>
      <c r="C221" s="24"/>
      <c r="D221" s="24"/>
      <c r="E221" s="24"/>
      <c r="F221" s="24"/>
      <c r="G221" s="24"/>
      <c r="H221" s="24"/>
      <c r="I221" s="24"/>
    </row>
    <row r="222" spans="1:9" ht="12.75">
      <c r="A222" s="24"/>
      <c r="B222" s="24"/>
      <c r="C222" s="24"/>
      <c r="D222" s="24"/>
      <c r="E222" s="24"/>
      <c r="F222" s="24"/>
      <c r="G222" s="24"/>
      <c r="H222" s="24"/>
      <c r="I222" s="24"/>
    </row>
    <row r="223" spans="1:9" ht="12.75">
      <c r="A223" s="24"/>
      <c r="B223" s="24"/>
      <c r="C223" s="24"/>
      <c r="D223" s="24"/>
      <c r="E223" s="24"/>
      <c r="F223" s="24"/>
      <c r="G223" s="24"/>
      <c r="H223" s="24"/>
      <c r="I223" s="24"/>
    </row>
    <row r="224" spans="1:9" ht="12.75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 ht="12.75">
      <c r="A225" s="24"/>
      <c r="B225" s="24"/>
      <c r="C225" s="24"/>
      <c r="D225" s="24"/>
      <c r="E225" s="24"/>
      <c r="F225" s="24"/>
      <c r="G225" s="24"/>
      <c r="H225" s="24"/>
      <c r="I225" s="24"/>
    </row>
    <row r="226" spans="1:9" ht="12.75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 ht="12.75">
      <c r="A227" s="24"/>
      <c r="B227" s="24"/>
      <c r="C227" s="24"/>
      <c r="D227" s="24"/>
      <c r="E227" s="24"/>
      <c r="F227" s="24"/>
      <c r="G227" s="24"/>
      <c r="H227" s="24"/>
      <c r="I227" s="24"/>
    </row>
    <row r="228" spans="1:9" ht="12.75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 ht="12.75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2.75">
      <c r="A230" s="24"/>
      <c r="B230" s="24"/>
      <c r="C230" s="24"/>
      <c r="D230" s="24"/>
      <c r="E230" s="24"/>
      <c r="F230" s="24"/>
      <c r="G230" s="24"/>
      <c r="H230" s="24"/>
      <c r="I230" s="24"/>
    </row>
    <row r="231" spans="1:9" ht="12.75">
      <c r="A231" s="24"/>
      <c r="B231" s="24"/>
      <c r="C231" s="24"/>
      <c r="D231" s="24"/>
      <c r="E231" s="24"/>
      <c r="F231" s="24"/>
      <c r="G231" s="24"/>
      <c r="H231" s="24"/>
      <c r="I231" s="24"/>
    </row>
    <row r="232" spans="1:9" ht="12.75">
      <c r="A232" s="24"/>
      <c r="B232" s="24"/>
      <c r="C232" s="24"/>
      <c r="D232" s="24"/>
      <c r="E232" s="24"/>
      <c r="F232" s="24"/>
      <c r="G232" s="24"/>
      <c r="H232" s="24"/>
      <c r="I232" s="24"/>
    </row>
    <row r="233" spans="1:9" ht="12.75">
      <c r="A233" s="24"/>
      <c r="B233" s="24"/>
      <c r="C233" s="24"/>
      <c r="D233" s="24"/>
      <c r="E233" s="24"/>
      <c r="F233" s="24"/>
      <c r="G233" s="24"/>
      <c r="H233" s="24"/>
      <c r="I233" s="24"/>
    </row>
    <row r="234" spans="1:9" ht="12.75">
      <c r="A234" s="24"/>
      <c r="B234" s="24"/>
      <c r="C234" s="24"/>
      <c r="D234" s="24"/>
      <c r="E234" s="24"/>
      <c r="F234" s="24"/>
      <c r="G234" s="24"/>
      <c r="H234" s="24"/>
      <c r="I234" s="24"/>
    </row>
  </sheetData>
  <mergeCells count="239">
    <mergeCell ref="A123:H123"/>
    <mergeCell ref="A124:H124"/>
    <mergeCell ref="A1:I1"/>
    <mergeCell ref="A2:I2"/>
    <mergeCell ref="A4:I5"/>
    <mergeCell ref="C8:E8"/>
    <mergeCell ref="A8:B8"/>
    <mergeCell ref="A85:H85"/>
    <mergeCell ref="A64:H64"/>
    <mergeCell ref="A69:H69"/>
    <mergeCell ref="A70:H70"/>
    <mergeCell ref="A80:H80"/>
    <mergeCell ref="A81:H81"/>
    <mergeCell ref="A82:H82"/>
    <mergeCell ref="A75:H75"/>
    <mergeCell ref="A76:H76"/>
    <mergeCell ref="D15:I15"/>
    <mergeCell ref="A54:H54"/>
    <mergeCell ref="A38:I38"/>
    <mergeCell ref="A39:H39"/>
    <mergeCell ref="A37:I37"/>
    <mergeCell ref="A31:H31"/>
    <mergeCell ref="A32:H32"/>
    <mergeCell ref="A42:H42"/>
    <mergeCell ref="A40:H40"/>
    <mergeCell ref="A41:H41"/>
    <mergeCell ref="A9:C9"/>
    <mergeCell ref="G8:I8"/>
    <mergeCell ref="A44:I44"/>
    <mergeCell ref="A35:H35"/>
    <mergeCell ref="E9:I10"/>
    <mergeCell ref="A27:H27"/>
    <mergeCell ref="A28:I28"/>
    <mergeCell ref="A29:I29"/>
    <mergeCell ref="A30:H30"/>
    <mergeCell ref="A43:I43"/>
    <mergeCell ref="A192:C192"/>
    <mergeCell ref="E192:F192"/>
    <mergeCell ref="G192:I192"/>
    <mergeCell ref="A190:C190"/>
    <mergeCell ref="E190:F190"/>
    <mergeCell ref="G190:I190"/>
    <mergeCell ref="A191:C191"/>
    <mergeCell ref="E191:F191"/>
    <mergeCell ref="G191:I191"/>
    <mergeCell ref="A189:C189"/>
    <mergeCell ref="E189:F189"/>
    <mergeCell ref="G189:I189"/>
    <mergeCell ref="A62:H62"/>
    <mergeCell ref="A77:H77"/>
    <mergeCell ref="A83:H83"/>
    <mergeCell ref="A63:H63"/>
    <mergeCell ref="A67:I67"/>
    <mergeCell ref="A86:H86"/>
    <mergeCell ref="A79:H79"/>
    <mergeCell ref="A181:C181"/>
    <mergeCell ref="F105:G105"/>
    <mergeCell ref="H105:I105"/>
    <mergeCell ref="A188:C188"/>
    <mergeCell ref="E188:F188"/>
    <mergeCell ref="G188:I188"/>
    <mergeCell ref="A184:C184"/>
    <mergeCell ref="E184:F184"/>
    <mergeCell ref="G184:I184"/>
    <mergeCell ref="A185:C185"/>
    <mergeCell ref="A182:C182"/>
    <mergeCell ref="E182:F182"/>
    <mergeCell ref="G182:I182"/>
    <mergeCell ref="A183:C183"/>
    <mergeCell ref="E183:F183"/>
    <mergeCell ref="G183:I183"/>
    <mergeCell ref="G185:I185"/>
    <mergeCell ref="E179:F179"/>
    <mergeCell ref="G179:I179"/>
    <mergeCell ref="E185:F185"/>
    <mergeCell ref="E181:F181"/>
    <mergeCell ref="G181:I181"/>
    <mergeCell ref="A169:H169"/>
    <mergeCell ref="A170:H170"/>
    <mergeCell ref="A174:C174"/>
    <mergeCell ref="E174:F174"/>
    <mergeCell ref="G174:I174"/>
    <mergeCell ref="A171:I171"/>
    <mergeCell ref="A172:I172"/>
    <mergeCell ref="A173:I173"/>
    <mergeCell ref="A165:H165"/>
    <mergeCell ref="A166:H166"/>
    <mergeCell ref="A167:H167"/>
    <mergeCell ref="A168:H168"/>
    <mergeCell ref="A161:H161"/>
    <mergeCell ref="A162:H162"/>
    <mergeCell ref="A163:H163"/>
    <mergeCell ref="A164:H164"/>
    <mergeCell ref="A157:H157"/>
    <mergeCell ref="A158:H158"/>
    <mergeCell ref="A159:H159"/>
    <mergeCell ref="A160:H160"/>
    <mergeCell ref="A141:H141"/>
    <mergeCell ref="A142:H142"/>
    <mergeCell ref="A143:H143"/>
    <mergeCell ref="A144:H144"/>
    <mergeCell ref="A138:H138"/>
    <mergeCell ref="A139:H139"/>
    <mergeCell ref="A140:H140"/>
    <mergeCell ref="A137:I137"/>
    <mergeCell ref="A134:H134"/>
    <mergeCell ref="A135:H135"/>
    <mergeCell ref="A136:I136"/>
    <mergeCell ref="A130:H130"/>
    <mergeCell ref="A131:H131"/>
    <mergeCell ref="A132:H132"/>
    <mergeCell ref="A133:H133"/>
    <mergeCell ref="A127:H127"/>
    <mergeCell ref="A128:H128"/>
    <mergeCell ref="A126:I126"/>
    <mergeCell ref="A129:H129"/>
    <mergeCell ref="A118:H118"/>
    <mergeCell ref="A113:H113"/>
    <mergeCell ref="A114:H114"/>
    <mergeCell ref="A115:H115"/>
    <mergeCell ref="A116:H116"/>
    <mergeCell ref="A121:H121"/>
    <mergeCell ref="A122:H122"/>
    <mergeCell ref="A119:H119"/>
    <mergeCell ref="A120:H120"/>
    <mergeCell ref="F101:G101"/>
    <mergeCell ref="H101:I101"/>
    <mergeCell ref="F106:G106"/>
    <mergeCell ref="H106:I106"/>
    <mergeCell ref="F107:G107"/>
    <mergeCell ref="H107:I107"/>
    <mergeCell ref="F108:G108"/>
    <mergeCell ref="H108:I108"/>
    <mergeCell ref="F99:G99"/>
    <mergeCell ref="H99:I99"/>
    <mergeCell ref="F100:G100"/>
    <mergeCell ref="H100:I100"/>
    <mergeCell ref="A36:H36"/>
    <mergeCell ref="A33:H33"/>
    <mergeCell ref="A34:H34"/>
    <mergeCell ref="A23:I23"/>
    <mergeCell ref="A24:H24"/>
    <mergeCell ref="A26:H26"/>
    <mergeCell ref="A25:H25"/>
    <mergeCell ref="A19:H19"/>
    <mergeCell ref="A21:H21"/>
    <mergeCell ref="A20:H20"/>
    <mergeCell ref="A22:I22"/>
    <mergeCell ref="A57:I57"/>
    <mergeCell ref="A61:I61"/>
    <mergeCell ref="A51:I51"/>
    <mergeCell ref="A52:I52"/>
    <mergeCell ref="A55:H55"/>
    <mergeCell ref="A53:H53"/>
    <mergeCell ref="A56:H56"/>
    <mergeCell ref="A15:C15"/>
    <mergeCell ref="A11:I14"/>
    <mergeCell ref="A18:H18"/>
    <mergeCell ref="C7:F7"/>
    <mergeCell ref="G6:I7"/>
    <mergeCell ref="A6:B6"/>
    <mergeCell ref="A16:I16"/>
    <mergeCell ref="A17:H17"/>
    <mergeCell ref="A10:C10"/>
    <mergeCell ref="C6:F6"/>
    <mergeCell ref="A89:I89"/>
    <mergeCell ref="A90:H90"/>
    <mergeCell ref="A87:I88"/>
    <mergeCell ref="A65:I65"/>
    <mergeCell ref="A66:I66"/>
    <mergeCell ref="A68:I68"/>
    <mergeCell ref="A71:H71"/>
    <mergeCell ref="A72:H72"/>
    <mergeCell ref="A73:H73"/>
    <mergeCell ref="A78:I78"/>
    <mergeCell ref="A97:D97"/>
    <mergeCell ref="A99:D99"/>
    <mergeCell ref="A100:D100"/>
    <mergeCell ref="A91:H91"/>
    <mergeCell ref="A92:H92"/>
    <mergeCell ref="A93:H93"/>
    <mergeCell ref="A95:I95"/>
    <mergeCell ref="A94:H94"/>
    <mergeCell ref="F98:G98"/>
    <mergeCell ref="H98:I98"/>
    <mergeCell ref="A101:D101"/>
    <mergeCell ref="A103:I103"/>
    <mergeCell ref="A96:I96"/>
    <mergeCell ref="A104:I104"/>
    <mergeCell ref="A102:D102"/>
    <mergeCell ref="F102:G102"/>
    <mergeCell ref="H102:I102"/>
    <mergeCell ref="F97:G97"/>
    <mergeCell ref="H97:I97"/>
    <mergeCell ref="A98:D98"/>
    <mergeCell ref="A105:D105"/>
    <mergeCell ref="A106:D106"/>
    <mergeCell ref="A107:D107"/>
    <mergeCell ref="A108:D108"/>
    <mergeCell ref="A109:D109"/>
    <mergeCell ref="A111:I111"/>
    <mergeCell ref="A112:I112"/>
    <mergeCell ref="A125:I125"/>
    <mergeCell ref="A110:D110"/>
    <mergeCell ref="F110:G110"/>
    <mergeCell ref="H110:I110"/>
    <mergeCell ref="F109:G109"/>
    <mergeCell ref="H109:I109"/>
    <mergeCell ref="A117:H117"/>
    <mergeCell ref="A145:I145"/>
    <mergeCell ref="E175:F175"/>
    <mergeCell ref="A176:C176"/>
    <mergeCell ref="E176:F176"/>
    <mergeCell ref="A154:H154"/>
    <mergeCell ref="A155:H155"/>
    <mergeCell ref="A156:H156"/>
    <mergeCell ref="A152:H152"/>
    <mergeCell ref="A153:H153"/>
    <mergeCell ref="A151:I151"/>
    <mergeCell ref="A187:C187"/>
    <mergeCell ref="E187:F187"/>
    <mergeCell ref="G187:I187"/>
    <mergeCell ref="A177:C177"/>
    <mergeCell ref="E177:F177"/>
    <mergeCell ref="G177:I177"/>
    <mergeCell ref="A180:C180"/>
    <mergeCell ref="E180:F180"/>
    <mergeCell ref="G180:I180"/>
    <mergeCell ref="A179:C179"/>
    <mergeCell ref="A3:F3"/>
    <mergeCell ref="A186:C186"/>
    <mergeCell ref="E186:F186"/>
    <mergeCell ref="G186:I186"/>
    <mergeCell ref="A178:C178"/>
    <mergeCell ref="E178:F178"/>
    <mergeCell ref="G178:I178"/>
    <mergeCell ref="G175:I175"/>
    <mergeCell ref="G176:I176"/>
    <mergeCell ref="A175:C175"/>
  </mergeCells>
  <printOptions horizontalCentered="1"/>
  <pageMargins left="1.7716535433070868" right="0.3937007874015748" top="0.7874015748031497" bottom="0.984251968503937" header="0.5118110236220472" footer="0.5118110236220472"/>
  <pageSetup horizontalDpi="300" verticalDpi="300" orientation="landscape" paperSize="9" scale="95" r:id="rId4"/>
  <rowBreaks count="6" manualBreakCount="6">
    <brk id="36" max="12" man="1"/>
    <brk id="76" max="255" man="1"/>
    <brk id="111" max="255" man="1"/>
    <brk id="136" max="255" man="1"/>
    <brk id="164" max="12" man="1"/>
    <brk id="195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S96"/>
  <sheetViews>
    <sheetView workbookViewId="0" topLeftCell="D22">
      <selection activeCell="E3" sqref="E3:L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6.421875" style="0" customWidth="1"/>
    <col min="8" max="8" width="7.00390625" style="0" customWidth="1"/>
    <col min="9" max="9" width="6.421875" style="0" customWidth="1"/>
    <col min="10" max="10" width="7.00390625" style="0" customWidth="1"/>
    <col min="11" max="11" width="5.140625" style="0" customWidth="1"/>
    <col min="12" max="12" width="7.7109375" style="0" customWidth="1"/>
    <col min="13" max="14" width="6.57421875" style="0" customWidth="1"/>
    <col min="15" max="15" width="7.0039062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31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3"/>
      <c r="Q1" s="334"/>
    </row>
    <row r="2" spans="1:17" ht="13.5" thickBo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</row>
    <row r="3" spans="1:17" ht="13.5" thickBot="1">
      <c r="A3" s="335" t="s">
        <v>103</v>
      </c>
      <c r="B3" s="336"/>
      <c r="C3" s="336"/>
      <c r="D3" s="337"/>
      <c r="E3" s="354"/>
      <c r="F3" s="338"/>
      <c r="G3" s="338"/>
      <c r="H3" s="338"/>
      <c r="I3" s="338"/>
      <c r="J3" s="338"/>
      <c r="K3" s="338"/>
      <c r="L3" s="339"/>
      <c r="M3" s="352" t="s">
        <v>92</v>
      </c>
      <c r="N3" s="353"/>
      <c r="O3" s="336" t="str">
        <f>'[1]p1'!$H$4</f>
        <v>2004.1</v>
      </c>
      <c r="P3" s="337"/>
      <c r="Q3" s="334"/>
    </row>
    <row r="4" spans="1:17" s="1" customFormat="1" ht="12.7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34"/>
    </row>
    <row r="5" spans="1:17" s="45" customFormat="1" ht="11.25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34"/>
    </row>
    <row r="6" spans="1:19" s="54" customFormat="1" ht="11.25">
      <c r="A6" s="341" t="str">
        <f>T('[1]p5'!$C$13:$G$13)</f>
        <v>Antônio José da Silva</v>
      </c>
      <c r="B6" s="342"/>
      <c r="C6" s="342"/>
      <c r="D6" s="342"/>
      <c r="E6" s="343"/>
      <c r="F6" s="371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55"/>
      <c r="R6" s="46"/>
      <c r="S6" s="46"/>
    </row>
    <row r="7" spans="1:17" s="3" customFormat="1" ht="13.5" customHeight="1">
      <c r="A7" s="29" t="s">
        <v>87</v>
      </c>
      <c r="B7" s="322" t="str">
        <f>IF('[1]p5'!$A$140&lt;&gt;0,'[1]p5'!$A$140,"")</f>
        <v>Modelos de Covariância com Erros nas Variáveis: Uma abordagem Bayesiana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3"/>
      <c r="Q7" s="55"/>
    </row>
    <row r="8" spans="1:17" s="3" customFormat="1" ht="13.5" customHeight="1">
      <c r="A8" s="36" t="s">
        <v>104</v>
      </c>
      <c r="B8" s="375" t="str">
        <f>IF('[1]p5'!$H$142&lt;&gt;0,'[1]p5'!$H$142,"")</f>
        <v>Coordenador</v>
      </c>
      <c r="C8" s="375"/>
      <c r="D8" s="375"/>
      <c r="E8" s="375"/>
      <c r="F8" s="375"/>
      <c r="G8" s="373" t="s">
        <v>105</v>
      </c>
      <c r="H8" s="373"/>
      <c r="I8" s="377">
        <f>IF('[1]p5'!$I$140&lt;&gt;0,'[1]p5'!$I$140,"")</f>
      </c>
      <c r="J8" s="378"/>
      <c r="K8" s="36" t="s">
        <v>85</v>
      </c>
      <c r="L8" s="376" t="str">
        <f>IF('[1]p5'!$J$142&lt;&gt;0,'[1]p5'!$J$142,"")</f>
        <v>01/2003</v>
      </c>
      <c r="M8" s="376"/>
      <c r="N8" s="36" t="s">
        <v>86</v>
      </c>
      <c r="O8" s="376" t="str">
        <f>IF('[1]p5'!$K$142&lt;&gt;0,'[1]p5'!$K$142,"")</f>
        <v>12/2005</v>
      </c>
      <c r="P8" s="376"/>
      <c r="Q8" s="55"/>
    </row>
    <row r="9" s="374" customFormat="1" ht="11.25"/>
    <row r="10" spans="1:19" s="54" customFormat="1" ht="11.25">
      <c r="A10" s="341" t="str">
        <f>T('[1]p8'!$C$13:$G$13)</f>
        <v>Aparecido Jesuino de Souza</v>
      </c>
      <c r="B10" s="342"/>
      <c r="C10" s="342"/>
      <c r="D10" s="342"/>
      <c r="E10" s="343"/>
      <c r="F10" s="371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55"/>
      <c r="R10" s="46"/>
      <c r="S10" s="46"/>
    </row>
    <row r="11" spans="1:17" s="3" customFormat="1" ht="13.5" customHeight="1">
      <c r="A11" s="29" t="s">
        <v>87</v>
      </c>
      <c r="B11" s="322" t="str">
        <f>IF('[1]p8'!$A$140&lt;&gt;0,'[1]p8'!$A$140,"")</f>
        <v>Escoamentos Multifasicos em Meios Porosos(Bolsa Pesquisa 2B CNPq, Proc. 523258/95-0)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3"/>
      <c r="Q11" s="55"/>
    </row>
    <row r="12" spans="1:17" s="3" customFormat="1" ht="13.5" customHeight="1">
      <c r="A12" s="36" t="s">
        <v>104</v>
      </c>
      <c r="B12" s="375" t="str">
        <f>IF('[1]p8'!$H$142&lt;&gt;0,'[1]p8'!$H$142,"")</f>
        <v>Coordenador</v>
      </c>
      <c r="C12" s="375"/>
      <c r="D12" s="375"/>
      <c r="E12" s="375"/>
      <c r="F12" s="375"/>
      <c r="G12" s="373" t="s">
        <v>105</v>
      </c>
      <c r="H12" s="373"/>
      <c r="I12" s="377" t="str">
        <f>IF('[1]p8'!$I$140&lt;&gt;0,'[1]p8'!$I$140,"")</f>
        <v>CNPq</v>
      </c>
      <c r="J12" s="378"/>
      <c r="K12" s="36" t="s">
        <v>85</v>
      </c>
      <c r="L12" s="376">
        <f>IF('[1]p8'!$J$142&lt;&gt;0,'[1]p8'!$J$142,"")</f>
        <v>37469</v>
      </c>
      <c r="M12" s="376"/>
      <c r="N12" s="36" t="s">
        <v>86</v>
      </c>
      <c r="O12" s="376">
        <f>IF('[1]p8'!$K$142&lt;&gt;0,'[1]p8'!$K$142,"")</f>
        <v>38411</v>
      </c>
      <c r="P12" s="376"/>
      <c r="Q12" s="55"/>
    </row>
    <row r="13" s="374" customFormat="1" ht="11.25"/>
    <row r="14" spans="1:17" s="3" customFormat="1" ht="13.5" customHeight="1">
      <c r="A14" s="29" t="s">
        <v>87</v>
      </c>
      <c r="B14" s="322" t="str">
        <f>IF('[1]p8'!$A$150&lt;&gt;0,'[1]p8'!$A$150,"")</f>
        <v>Recuperaçao de Petróleo por Inj. de Vapor e Óleo Solvente (FINEP/CTPETRO 21.01.0248.00)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3"/>
      <c r="Q14" s="55"/>
    </row>
    <row r="15" spans="1:17" s="3" customFormat="1" ht="13.5" customHeight="1">
      <c r="A15" s="36" t="s">
        <v>104</v>
      </c>
      <c r="B15" s="375" t="str">
        <f>IF('[1]p8'!$H$152&lt;&gt;0,'[1]p8'!$H$152,"")</f>
        <v>Participante</v>
      </c>
      <c r="C15" s="375"/>
      <c r="D15" s="375"/>
      <c r="E15" s="375"/>
      <c r="F15" s="375"/>
      <c r="G15" s="373" t="s">
        <v>105</v>
      </c>
      <c r="H15" s="373"/>
      <c r="I15" s="377" t="str">
        <f>IF('[1]p8'!$I$150&lt;&gt;0,'[1]p8'!$I$150,"")</f>
        <v>FINEP</v>
      </c>
      <c r="J15" s="378"/>
      <c r="K15" s="36" t="s">
        <v>85</v>
      </c>
      <c r="L15" s="376">
        <f>IF('[1]p8'!$J$152&lt;&gt;0,'[1]p8'!$J$152,"")</f>
        <v>36901</v>
      </c>
      <c r="M15" s="376"/>
      <c r="N15" s="36" t="s">
        <v>86</v>
      </c>
      <c r="O15" s="376">
        <f>IF('[1]p8'!$K$152&lt;&gt;0,'[1]p8'!$K$152,"")</f>
        <v>38138</v>
      </c>
      <c r="P15" s="376"/>
      <c r="Q15" s="55"/>
    </row>
    <row r="16" s="374" customFormat="1" ht="11.25"/>
    <row r="17" spans="1:17" s="3" customFormat="1" ht="13.5" customHeight="1">
      <c r="A17" s="29" t="s">
        <v>87</v>
      </c>
      <c r="B17" s="322" t="str">
        <f>IF('[1]p8'!$A$155&lt;&gt;0,'[1]p8'!$A$155,"")</f>
        <v>Programa Interdepartamental de Tecnologia em Petróleo e Gás - PRH(25)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3"/>
      <c r="Q17" s="55"/>
    </row>
    <row r="18" spans="1:17" s="3" customFormat="1" ht="13.5" customHeight="1">
      <c r="A18" s="36" t="s">
        <v>104</v>
      </c>
      <c r="B18" s="375" t="str">
        <f>IF('[1]p8'!$H$157&lt;&gt;0,'[1]p8'!$H$157,"")</f>
        <v>Participante</v>
      </c>
      <c r="C18" s="375"/>
      <c r="D18" s="375"/>
      <c r="E18" s="375"/>
      <c r="F18" s="375"/>
      <c r="G18" s="373" t="s">
        <v>105</v>
      </c>
      <c r="H18" s="373"/>
      <c r="I18" s="377" t="str">
        <f>IF('[1]p8'!$I$155&lt;&gt;0,'[1]p8'!$I$155,"")</f>
        <v>ANP</v>
      </c>
      <c r="J18" s="378"/>
      <c r="K18" s="36" t="s">
        <v>85</v>
      </c>
      <c r="L18" s="376">
        <f>IF('[1]p8'!$J$157&lt;&gt;0,'[1]p8'!$J$157,"")</f>
        <v>37288</v>
      </c>
      <c r="M18" s="376"/>
      <c r="N18" s="36" t="s">
        <v>86</v>
      </c>
      <c r="O18" s="376">
        <f>IF('[1]p8'!$K$157&lt;&gt;0,'[1]p8'!$K$157,"")</f>
      </c>
      <c r="P18" s="376"/>
      <c r="Q18" s="55"/>
    </row>
    <row r="19" s="374" customFormat="1" ht="11.25"/>
    <row r="20" spans="1:19" s="54" customFormat="1" ht="11.25">
      <c r="A20" s="341" t="str">
        <f>T('[1]p9'!$C$13:$G$13)</f>
        <v>Bráulio Maia Junior</v>
      </c>
      <c r="B20" s="342"/>
      <c r="C20" s="342"/>
      <c r="D20" s="342"/>
      <c r="E20" s="343"/>
      <c r="F20" s="371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55"/>
      <c r="R20" s="46"/>
      <c r="S20" s="46"/>
    </row>
    <row r="21" spans="1:17" s="3" customFormat="1" ht="13.5" customHeight="1">
      <c r="A21" s="29" t="s">
        <v>87</v>
      </c>
      <c r="B21" s="322" t="str">
        <f>IF('[1]p9'!$A$140&lt;&gt;0,'[1]p9'!$A$140,"")</f>
        <v>Matroides 3-conexas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3"/>
      <c r="Q21" s="55"/>
    </row>
    <row r="22" spans="1:17" s="3" customFormat="1" ht="13.5" customHeight="1">
      <c r="A22" s="36" t="s">
        <v>104</v>
      </c>
      <c r="B22" s="375" t="str">
        <f>IF('[1]p9'!$H$142&lt;&gt;0,'[1]p9'!$H$142,"")</f>
        <v>Coordenador</v>
      </c>
      <c r="C22" s="375"/>
      <c r="D22" s="375"/>
      <c r="E22" s="375"/>
      <c r="F22" s="375"/>
      <c r="G22" s="373" t="s">
        <v>105</v>
      </c>
      <c r="H22" s="373"/>
      <c r="I22" s="377">
        <f>IF('[1]p9'!$I$140&lt;&gt;0,'[1]p9'!$I$140,"")</f>
      </c>
      <c r="J22" s="378"/>
      <c r="K22" s="36" t="s">
        <v>85</v>
      </c>
      <c r="L22" s="376">
        <f>IF('[1]p9'!$J$142&lt;&gt;0,'[1]p9'!$J$142,"")</f>
      </c>
      <c r="M22" s="376"/>
      <c r="N22" s="36" t="s">
        <v>86</v>
      </c>
      <c r="O22" s="376">
        <f>IF('[1]p9'!$K$142&lt;&gt;0,'[1]p9'!$K$142,"")</f>
      </c>
      <c r="P22" s="376"/>
      <c r="Q22" s="55"/>
    </row>
    <row r="23" s="374" customFormat="1" ht="11.25"/>
    <row r="24" spans="1:19" s="54" customFormat="1" ht="11.25">
      <c r="A24" s="341" t="str">
        <f>T('[1]p10'!$C$13:$G$13)</f>
        <v>Claudianor Oliveira Alves</v>
      </c>
      <c r="B24" s="342"/>
      <c r="C24" s="342"/>
      <c r="D24" s="342"/>
      <c r="E24" s="343"/>
      <c r="F24" s="371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55"/>
      <c r="R24" s="46"/>
      <c r="S24" s="46"/>
    </row>
    <row r="25" spans="1:17" s="3" customFormat="1" ht="13.5" customHeight="1">
      <c r="A25" s="29" t="s">
        <v>87</v>
      </c>
      <c r="B25" s="322" t="str">
        <f>IF('[1]p10'!$A$140&lt;&gt;0,'[1]p10'!$A$140,"")</f>
        <v>Programa Interdepartamental de Tecnologia em Petróleo e Gás - PRH(25)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3"/>
      <c r="Q25" s="55"/>
    </row>
    <row r="26" spans="1:17" s="3" customFormat="1" ht="13.5" customHeight="1">
      <c r="A26" s="36" t="s">
        <v>104</v>
      </c>
      <c r="B26" s="375" t="str">
        <f>IF('[1]p10'!$H$142&lt;&gt;0,'[1]p10'!$H$142,"")</f>
        <v>Participante</v>
      </c>
      <c r="C26" s="375"/>
      <c r="D26" s="375"/>
      <c r="E26" s="375"/>
      <c r="F26" s="375"/>
      <c r="G26" s="373" t="s">
        <v>105</v>
      </c>
      <c r="H26" s="373"/>
      <c r="I26" s="377" t="str">
        <f>IF('[1]p10'!$I$140&lt;&gt;0,'[1]p10'!$I$140,"")</f>
        <v>ANP</v>
      </c>
      <c r="J26" s="378"/>
      <c r="K26" s="36" t="s">
        <v>85</v>
      </c>
      <c r="L26" s="376">
        <f>IF('[1]p10'!$J$142&lt;&gt;0,'[1]p10'!$J$142,"")</f>
        <v>37258</v>
      </c>
      <c r="M26" s="376"/>
      <c r="N26" s="36" t="s">
        <v>86</v>
      </c>
      <c r="O26" s="376">
        <f>IF('[1]p10'!$K$142&lt;&gt;0,'[1]p10'!$K$142,"")</f>
      </c>
      <c r="P26" s="376"/>
      <c r="Q26" s="55"/>
    </row>
    <row r="27" s="374" customFormat="1" ht="11.25"/>
    <row r="28" spans="1:17" s="3" customFormat="1" ht="13.5" customHeight="1">
      <c r="A28" s="29" t="s">
        <v>87</v>
      </c>
      <c r="B28" s="322" t="str">
        <f>IF('[1]p10'!$A$145&lt;&gt;0,'[1]p10'!$A$145,"")</f>
        <v>Fenômenos de concentração em problemas elípticos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3"/>
      <c r="Q28" s="55"/>
    </row>
    <row r="29" spans="1:17" s="3" customFormat="1" ht="13.5" customHeight="1">
      <c r="A29" s="36" t="s">
        <v>104</v>
      </c>
      <c r="B29" s="375" t="str">
        <f>IF('[1]p10'!$H$147&lt;&gt;0,'[1]p10'!$H$147,"")</f>
        <v>Coordenador</v>
      </c>
      <c r="C29" s="375"/>
      <c r="D29" s="375"/>
      <c r="E29" s="375"/>
      <c r="F29" s="375"/>
      <c r="G29" s="373" t="s">
        <v>105</v>
      </c>
      <c r="H29" s="373"/>
      <c r="I29" s="377">
        <f>IF('[1]p10'!$I$145&lt;&gt;0,'[1]p10'!$I$145,"")</f>
      </c>
      <c r="J29" s="378"/>
      <c r="K29" s="36" t="s">
        <v>85</v>
      </c>
      <c r="L29" s="376">
        <f>IF('[1]p10'!$J$147&lt;&gt;0,'[1]p10'!$J$147,"")</f>
        <v>37316</v>
      </c>
      <c r="M29" s="376"/>
      <c r="N29" s="36" t="s">
        <v>86</v>
      </c>
      <c r="O29" s="376">
        <f>IF('[1]p10'!$K$147&lt;&gt;0,'[1]p10'!$K$147,"")</f>
        <v>38322</v>
      </c>
      <c r="P29" s="376"/>
      <c r="Q29" s="55"/>
    </row>
    <row r="30" s="374" customFormat="1" ht="11.25"/>
    <row r="31" spans="1:17" s="3" customFormat="1" ht="13.5" customHeight="1">
      <c r="A31" s="29" t="s">
        <v>87</v>
      </c>
      <c r="B31" s="322" t="str">
        <f>IF('[1]p10'!$A$150&lt;&gt;0,'[1]p10'!$A$150,"")</f>
        <v>Soluções periódicas para uma classe de sistemas involvendo o operador da Onda</v>
      </c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3"/>
      <c r="Q31" s="55"/>
    </row>
    <row r="32" spans="1:17" s="3" customFormat="1" ht="13.5" customHeight="1">
      <c r="A32" s="36" t="s">
        <v>104</v>
      </c>
      <c r="B32" s="375" t="str">
        <f>IF('[1]p10'!$H$152&lt;&gt;0,'[1]p10'!$H$152,"")</f>
        <v>Coordenador</v>
      </c>
      <c r="C32" s="375"/>
      <c r="D32" s="375"/>
      <c r="E32" s="375"/>
      <c r="F32" s="375"/>
      <c r="G32" s="373" t="s">
        <v>105</v>
      </c>
      <c r="H32" s="373"/>
      <c r="I32" s="377">
        <f>IF('[1]p10'!$I$150&lt;&gt;0,'[1]p10'!$I$150,"")</f>
      </c>
      <c r="J32" s="378"/>
      <c r="K32" s="36" t="s">
        <v>85</v>
      </c>
      <c r="L32" s="376">
        <f>IF('[1]p10'!$J$152&lt;&gt;0,'[1]p10'!$J$152,"")</f>
        <v>37316</v>
      </c>
      <c r="M32" s="376"/>
      <c r="N32" s="36" t="s">
        <v>86</v>
      </c>
      <c r="O32" s="376">
        <f>IF('[1]p10'!$K$152&lt;&gt;0,'[1]p10'!$K$152,"")</f>
        <v>38687</v>
      </c>
      <c r="P32" s="376"/>
      <c r="Q32" s="55"/>
    </row>
    <row r="33" s="374" customFormat="1" ht="11.25"/>
    <row r="34" spans="1:17" s="3" customFormat="1" ht="13.5" customHeight="1">
      <c r="A34" s="29" t="s">
        <v>87</v>
      </c>
      <c r="B34" s="322" t="str">
        <f>IF('[1]p10'!$A$155&lt;&gt;0,'[1]p10'!$A$155,"")</f>
        <v>Existência de soluções para uma classe de sistemas singulares</v>
      </c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3"/>
      <c r="Q34" s="55"/>
    </row>
    <row r="35" spans="1:17" s="3" customFormat="1" ht="13.5" customHeight="1">
      <c r="A35" s="36" t="s">
        <v>104</v>
      </c>
      <c r="B35" s="375" t="str">
        <f>IF('[1]p10'!$H$157&lt;&gt;0,'[1]p10'!$H$157,"")</f>
        <v>Coordenador</v>
      </c>
      <c r="C35" s="375"/>
      <c r="D35" s="375"/>
      <c r="E35" s="375"/>
      <c r="F35" s="375"/>
      <c r="G35" s="373" t="s">
        <v>105</v>
      </c>
      <c r="H35" s="373"/>
      <c r="I35" s="377" t="str">
        <f>IF('[1]p10'!$I$155&lt;&gt;0,'[1]p10'!$I$155,"")</f>
        <v>CNPq</v>
      </c>
      <c r="J35" s="378"/>
      <c r="K35" s="36" t="s">
        <v>85</v>
      </c>
      <c r="L35" s="376">
        <f>IF('[1]p10'!$J$157&lt;&gt;0,'[1]p10'!$J$157,"")</f>
        <v>37316</v>
      </c>
      <c r="M35" s="376"/>
      <c r="N35" s="36" t="s">
        <v>86</v>
      </c>
      <c r="O35" s="376">
        <f>IF('[1]p10'!$K$157&lt;&gt;0,'[1]p10'!$K$157,"")</f>
        <v>38687</v>
      </c>
      <c r="P35" s="376"/>
      <c r="Q35" s="55"/>
    </row>
    <row r="36" s="374" customFormat="1" ht="11.25"/>
    <row r="37" spans="1:19" s="54" customFormat="1" ht="11.25">
      <c r="A37" s="341" t="str">
        <f>T('[1]p11'!$C$13:$G$13)</f>
        <v>Daniel Cordeiro de Morais Filho</v>
      </c>
      <c r="B37" s="342"/>
      <c r="C37" s="342"/>
      <c r="D37" s="342"/>
      <c r="E37" s="343"/>
      <c r="F37" s="371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55"/>
      <c r="R37" s="46"/>
      <c r="S37" s="46"/>
    </row>
    <row r="38" spans="1:17" s="3" customFormat="1" ht="13.5" customHeight="1">
      <c r="A38" s="29" t="s">
        <v>87</v>
      </c>
      <c r="B38" s="322" t="str">
        <f>IF('[1]p11'!$A$140&lt;&gt;0,'[1]p11'!$A$140,"")</f>
        <v>Equações envolvendo não linearidades descontínuas (Bolsa Pesquisa 2B CNPq).</v>
      </c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3"/>
      <c r="Q38" s="55"/>
    </row>
    <row r="39" spans="1:17" s="3" customFormat="1" ht="13.5" customHeight="1">
      <c r="A39" s="36" t="s">
        <v>104</v>
      </c>
      <c r="B39" s="375" t="str">
        <f>IF('[1]p11'!$H$142&lt;&gt;0,'[1]p11'!$H$142,"")</f>
        <v>Coordenador</v>
      </c>
      <c r="C39" s="375"/>
      <c r="D39" s="375"/>
      <c r="E39" s="375"/>
      <c r="F39" s="375"/>
      <c r="G39" s="373" t="s">
        <v>105</v>
      </c>
      <c r="H39" s="373"/>
      <c r="I39" s="377" t="str">
        <f>IF('[1]p11'!$I$140&lt;&gt;0,'[1]p11'!$I$140,"")</f>
        <v>CNPq</v>
      </c>
      <c r="J39" s="378"/>
      <c r="K39" s="36" t="s">
        <v>85</v>
      </c>
      <c r="L39" s="376" t="str">
        <f>IF('[1]p11'!$J$142&lt;&gt;0,'[1]p11'!$J$142,"")</f>
        <v>08/2003</v>
      </c>
      <c r="M39" s="376"/>
      <c r="N39" s="36" t="s">
        <v>86</v>
      </c>
      <c r="O39" s="376" t="str">
        <f>IF('[1]p11'!$K$142&lt;&gt;0,'[1]p11'!$K$142,"")</f>
        <v>07/2006</v>
      </c>
      <c r="P39" s="376"/>
      <c r="Q39" s="55"/>
    </row>
    <row r="40" s="374" customFormat="1" ht="11.25"/>
    <row r="41" spans="1:17" s="3" customFormat="1" ht="13.5" customHeight="1">
      <c r="A41" s="29" t="s">
        <v>87</v>
      </c>
      <c r="B41" s="322" t="str">
        <f>IF('[1]p11'!$A$145&lt;&gt;0,'[1]p11'!$A$145,"")</f>
        <v>Sistema de equações envolvendo não-linearidades descontínuas</v>
      </c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3"/>
      <c r="Q41" s="55"/>
    </row>
    <row r="42" spans="1:17" s="3" customFormat="1" ht="13.5" customHeight="1">
      <c r="A42" s="36" t="s">
        <v>104</v>
      </c>
      <c r="B42" s="375" t="str">
        <f>IF('[1]p11'!$H$147&lt;&gt;0,'[1]p11'!$H$147,"")</f>
        <v>Participante</v>
      </c>
      <c r="C42" s="375"/>
      <c r="D42" s="375"/>
      <c r="E42" s="375"/>
      <c r="F42" s="375"/>
      <c r="G42" s="373" t="s">
        <v>105</v>
      </c>
      <c r="H42" s="373"/>
      <c r="I42" s="377" t="str">
        <f>IF('[1]p11'!$I$145&lt;&gt;0,'[1]p11'!$I$145,"")</f>
        <v>CNPq</v>
      </c>
      <c r="J42" s="378"/>
      <c r="K42" s="36" t="s">
        <v>85</v>
      </c>
      <c r="L42" s="376" t="str">
        <f>IF('[1]p11'!$J$147&lt;&gt;0,'[1]p11'!$J$147,"")</f>
        <v>08/2003</v>
      </c>
      <c r="M42" s="376"/>
      <c r="N42" s="36" t="s">
        <v>86</v>
      </c>
      <c r="O42" s="376" t="str">
        <f>IF('[1]p11'!$K$147&lt;&gt;0,'[1]p11'!$K$147,"")</f>
        <v>07/2006</v>
      </c>
      <c r="P42" s="376"/>
      <c r="Q42" s="55"/>
    </row>
    <row r="43" s="374" customFormat="1" ht="11.25"/>
    <row r="44" spans="1:19" s="54" customFormat="1" ht="11.25">
      <c r="A44" s="341" t="str">
        <f>T('[1]p12'!$C$13:$G$13)</f>
        <v>Daniel Marinho Pellegrino</v>
      </c>
      <c r="B44" s="342"/>
      <c r="C44" s="342"/>
      <c r="D44" s="342"/>
      <c r="E44" s="343"/>
      <c r="F44" s="371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55"/>
      <c r="R44" s="46"/>
      <c r="S44" s="46"/>
    </row>
    <row r="45" spans="1:17" s="3" customFormat="1" ht="13.5" customHeight="1">
      <c r="A45" s="29" t="s">
        <v>87</v>
      </c>
      <c r="B45" s="322" t="str">
        <f>IF('[1]p12'!$A$140&lt;&gt;0,'[1]p12'!$A$140,"")</f>
        <v>Ideais de polinômios entre espaços de Banach</v>
      </c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3"/>
      <c r="Q45" s="55"/>
    </row>
    <row r="46" spans="1:17" s="3" customFormat="1" ht="13.5" customHeight="1">
      <c r="A46" s="36" t="s">
        <v>104</v>
      </c>
      <c r="B46" s="375" t="str">
        <f>IF('[1]p12'!$H$142&lt;&gt;0,'[1]p12'!$H$142,"")</f>
        <v>Coordenador</v>
      </c>
      <c r="C46" s="375"/>
      <c r="D46" s="375"/>
      <c r="E46" s="375"/>
      <c r="F46" s="375"/>
      <c r="G46" s="373" t="s">
        <v>105</v>
      </c>
      <c r="H46" s="373"/>
      <c r="I46" s="377">
        <f>IF('[1]p12'!$I$140&lt;&gt;0,'[1]p12'!$I$140,"")</f>
      </c>
      <c r="J46" s="378"/>
      <c r="K46" s="36" t="s">
        <v>85</v>
      </c>
      <c r="L46" s="376" t="str">
        <f>IF('[1]p12'!$J$142&lt;&gt;0,'[1]p12'!$J$142,"")</f>
        <v>03/2003</v>
      </c>
      <c r="M46" s="376"/>
      <c r="N46" s="36" t="s">
        <v>86</v>
      </c>
      <c r="O46" s="376" t="str">
        <f>IF('[1]p12'!$K$142&lt;&gt;0,'[1]p12'!$K$142,"")</f>
        <v>12/2004</v>
      </c>
      <c r="P46" s="376"/>
      <c r="Q46" s="55"/>
    </row>
    <row r="47" s="374" customFormat="1" ht="11.25"/>
    <row r="48" spans="1:17" s="3" customFormat="1" ht="13.5" customHeight="1">
      <c r="A48" s="29" t="s">
        <v>87</v>
      </c>
      <c r="B48" s="322" t="str">
        <f>IF('[1]p12'!$A$145&lt;&gt;0,'[1]p12'!$A$145,"")</f>
        <v>Holomorfia em Dimensão infinita</v>
      </c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3"/>
      <c r="Q48" s="55"/>
    </row>
    <row r="49" spans="1:17" s="3" customFormat="1" ht="13.5" customHeight="1">
      <c r="A49" s="36" t="s">
        <v>104</v>
      </c>
      <c r="B49" s="375" t="str">
        <f>IF('[1]p12'!$H$147&lt;&gt;0,'[1]p12'!$H$147,"")</f>
        <v>Coordenador</v>
      </c>
      <c r="C49" s="375"/>
      <c r="D49" s="375"/>
      <c r="E49" s="375"/>
      <c r="F49" s="375"/>
      <c r="G49" s="373" t="s">
        <v>105</v>
      </c>
      <c r="H49" s="373"/>
      <c r="I49" s="377">
        <f>IF('[1]p12'!$I$145&lt;&gt;0,'[1]p12'!$I$145,"")</f>
      </c>
      <c r="J49" s="378"/>
      <c r="K49" s="36" t="s">
        <v>85</v>
      </c>
      <c r="L49" s="376" t="str">
        <f>IF('[1]p12'!$J$147&lt;&gt;0,'[1]p12'!$J$147,"")</f>
        <v>03/2003</v>
      </c>
      <c r="M49" s="376"/>
      <c r="N49" s="36" t="s">
        <v>86</v>
      </c>
      <c r="O49" s="376" t="str">
        <f>IF('[1]p12'!$K$147&lt;&gt;0,'[1]p12'!$K$147,"")</f>
        <v>12/2004</v>
      </c>
      <c r="P49" s="376"/>
      <c r="Q49" s="55"/>
    </row>
    <row r="50" s="374" customFormat="1" ht="11.25"/>
    <row r="51" spans="1:19" s="54" customFormat="1" ht="11.25">
      <c r="A51" s="341" t="str">
        <f>T('[1]p14'!$C$13:$G$13)</f>
        <v>Francisco Antônio Morais de Souza</v>
      </c>
      <c r="B51" s="342"/>
      <c r="C51" s="342"/>
      <c r="D51" s="342"/>
      <c r="E51" s="343"/>
      <c r="F51" s="371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55"/>
      <c r="R51" s="46"/>
      <c r="S51" s="46"/>
    </row>
    <row r="52" spans="1:17" s="3" customFormat="1" ht="13.5" customHeight="1">
      <c r="A52" s="29" t="s">
        <v>87</v>
      </c>
      <c r="B52" s="322" t="str">
        <f>IF('[1]p14'!$A$140&lt;&gt;0,'[1]p14'!$A$140,"")</f>
        <v>Diagnóstico em Modelos de Regressão</v>
      </c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3"/>
      <c r="Q52" s="55"/>
    </row>
    <row r="53" spans="1:17" s="3" customFormat="1" ht="13.5" customHeight="1">
      <c r="A53" s="36" t="s">
        <v>104</v>
      </c>
      <c r="B53" s="375" t="str">
        <f>IF('[1]p14'!$H$142&lt;&gt;0,'[1]p14'!$H$142,"")</f>
        <v>Coordenador</v>
      </c>
      <c r="C53" s="375"/>
      <c r="D53" s="375"/>
      <c r="E53" s="375"/>
      <c r="F53" s="375"/>
      <c r="G53" s="373" t="s">
        <v>105</v>
      </c>
      <c r="H53" s="373"/>
      <c r="I53" s="377">
        <f>IF('[1]p14'!$I$140&lt;&gt;0,'[1]p14'!$I$140,"")</f>
      </c>
      <c r="J53" s="378"/>
      <c r="K53" s="36" t="s">
        <v>85</v>
      </c>
      <c r="L53" s="376">
        <f>IF('[1]p14'!$J$142&lt;&gt;0,'[1]p14'!$J$142,"")</f>
        <v>36163</v>
      </c>
      <c r="M53" s="376"/>
      <c r="N53" s="36" t="s">
        <v>86</v>
      </c>
      <c r="O53" s="376">
        <f>IF('[1]p14'!$K$142&lt;&gt;0,'[1]p14'!$K$142,"")</f>
      </c>
      <c r="P53" s="376"/>
      <c r="Q53" s="55"/>
    </row>
    <row r="54" s="374" customFormat="1" ht="11.25"/>
    <row r="55" spans="1:17" s="3" customFormat="1" ht="13.5" customHeight="1">
      <c r="A55" s="29" t="s">
        <v>87</v>
      </c>
      <c r="B55" s="322" t="str">
        <f>IF('[1]p14'!$A$145&lt;&gt;0,'[1]p14'!$A$145,"")</f>
        <v>Programa Interdepartamental de Tecnologia em Petróleo e Gás - PRH(25)</v>
      </c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3"/>
      <c r="Q55" s="55"/>
    </row>
    <row r="56" spans="1:17" s="3" customFormat="1" ht="13.5" customHeight="1">
      <c r="A56" s="36" t="s">
        <v>104</v>
      </c>
      <c r="B56" s="375" t="str">
        <f>IF('[1]p14'!$H$147&lt;&gt;0,'[1]p14'!$H$147,"")</f>
        <v>Participante</v>
      </c>
      <c r="C56" s="375"/>
      <c r="D56" s="375"/>
      <c r="E56" s="375"/>
      <c r="F56" s="375"/>
      <c r="G56" s="373" t="s">
        <v>105</v>
      </c>
      <c r="H56" s="373"/>
      <c r="I56" s="377" t="str">
        <f>IF('[1]p14'!$I$145&lt;&gt;0,'[1]p14'!$I$145,"")</f>
        <v>ANP</v>
      </c>
      <c r="J56" s="378"/>
      <c r="K56" s="36" t="s">
        <v>85</v>
      </c>
      <c r="L56" s="376">
        <f>IF('[1]p14'!$J$147&lt;&gt;0,'[1]p14'!$J$147,"")</f>
        <v>36528</v>
      </c>
      <c r="M56" s="376"/>
      <c r="N56" s="36" t="s">
        <v>86</v>
      </c>
      <c r="O56" s="376">
        <f>IF('[1]p14'!$K$147&lt;&gt;0,'[1]p14'!$K$147,"")</f>
      </c>
      <c r="P56" s="376"/>
      <c r="Q56" s="55"/>
    </row>
    <row r="57" s="374" customFormat="1" ht="11.25"/>
    <row r="58" spans="1:19" s="54" customFormat="1" ht="11.25">
      <c r="A58" s="341" t="str">
        <f>T('[1]p16'!$C$13:$G$13)</f>
        <v>Henrique Fernandes de Lima</v>
      </c>
      <c r="B58" s="342"/>
      <c r="C58" s="342"/>
      <c r="D58" s="342"/>
      <c r="E58" s="343"/>
      <c r="F58" s="371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55"/>
      <c r="R58" s="46"/>
      <c r="S58" s="46"/>
    </row>
    <row r="59" spans="1:17" s="3" customFormat="1" ht="13.5" customHeight="1">
      <c r="A59" s="29" t="s">
        <v>87</v>
      </c>
      <c r="B59" s="322" t="str">
        <f>IF('[1]p16'!$A$140&lt;&gt;0,'[1]p16'!$A$140,"")</f>
        <v>Classificação de Hipersuperfícies CMC com bordo esférico no espaço de deSitter</v>
      </c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3"/>
      <c r="Q59" s="55"/>
    </row>
    <row r="60" spans="1:17" s="3" customFormat="1" ht="13.5" customHeight="1">
      <c r="A60" s="36" t="s">
        <v>104</v>
      </c>
      <c r="B60" s="375" t="str">
        <f>IF('[1]p16'!$H$142&lt;&gt;0,'[1]p16'!$H$142,"")</f>
        <v>Coordenador</v>
      </c>
      <c r="C60" s="375"/>
      <c r="D60" s="375"/>
      <c r="E60" s="375"/>
      <c r="F60" s="375"/>
      <c r="G60" s="373" t="s">
        <v>105</v>
      </c>
      <c r="H60" s="373"/>
      <c r="I60" s="377">
        <f>IF('[1]p16'!$I$140&lt;&gt;0,'[1]p16'!$I$140,"")</f>
      </c>
      <c r="J60" s="378"/>
      <c r="K60" s="36" t="s">
        <v>85</v>
      </c>
      <c r="L60" s="376">
        <f>IF('[1]p16'!$J$142&lt;&gt;0,'[1]p16'!$J$142,"")</f>
        <v>38176</v>
      </c>
      <c r="M60" s="376"/>
      <c r="N60" s="36" t="s">
        <v>86</v>
      </c>
      <c r="O60" s="376">
        <f>IF('[1]p16'!$K$142&lt;&gt;0,'[1]p16'!$K$142,"")</f>
      </c>
      <c r="P60" s="376"/>
      <c r="Q60" s="55"/>
    </row>
    <row r="61" s="374" customFormat="1" ht="11.25"/>
    <row r="62" spans="1:19" s="54" customFormat="1" ht="11.25">
      <c r="A62" s="341" t="str">
        <f>T('[1]p17'!$C$13:$G$13)</f>
        <v>Izabel Maria Barbosa de Albuquerque</v>
      </c>
      <c r="B62" s="342"/>
      <c r="C62" s="342"/>
      <c r="D62" s="342"/>
      <c r="E62" s="343"/>
      <c r="F62" s="371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55"/>
      <c r="R62" s="46"/>
      <c r="S62" s="46"/>
    </row>
    <row r="63" spans="1:17" s="3" customFormat="1" ht="13.5" customHeight="1">
      <c r="A63" s="29" t="s">
        <v>87</v>
      </c>
      <c r="B63" s="322" t="str">
        <f>IF('[1]p17'!$A$140&lt;&gt;0,'[1]p17'!$A$140,"")</f>
        <v>Tese de Doutorado em Educação Matemática</v>
      </c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3"/>
      <c r="Q63" s="55"/>
    </row>
    <row r="64" spans="1:17" s="3" customFormat="1" ht="13.5" customHeight="1">
      <c r="A64" s="36" t="s">
        <v>104</v>
      </c>
      <c r="B64" s="375" t="str">
        <f>IF('[1]p17'!$H$142&lt;&gt;0,'[1]p17'!$H$142,"")</f>
        <v>Coordenador</v>
      </c>
      <c r="C64" s="375"/>
      <c r="D64" s="375"/>
      <c r="E64" s="375"/>
      <c r="F64" s="375"/>
      <c r="G64" s="373" t="s">
        <v>105</v>
      </c>
      <c r="H64" s="373"/>
      <c r="I64" s="377" t="str">
        <f>IF('[1]p17'!$I$140&lt;&gt;0,'[1]p17'!$I$140,"")</f>
        <v>CAPES</v>
      </c>
      <c r="J64" s="378"/>
      <c r="K64" s="36" t="s">
        <v>85</v>
      </c>
      <c r="L64" s="376">
        <f>IF('[1]p17'!$J$142&lt;&gt;0,'[1]p17'!$J$142,"")</f>
        <v>38047</v>
      </c>
      <c r="M64" s="376"/>
      <c r="N64" s="36" t="s">
        <v>86</v>
      </c>
      <c r="O64" s="376">
        <f>IF('[1]p17'!$K$142&lt;&gt;0,'[1]p17'!$K$142,"")</f>
      </c>
      <c r="P64" s="376"/>
      <c r="Q64" s="55"/>
    </row>
    <row r="65" s="374" customFormat="1" ht="11.25"/>
    <row r="66" spans="1:19" s="54" customFormat="1" ht="11.25">
      <c r="A66" s="341" t="str">
        <f>T('[1]p18'!$C$13:$G$13)</f>
        <v>Jaime Alves Barbosa Sobrinho</v>
      </c>
      <c r="B66" s="342"/>
      <c r="C66" s="342"/>
      <c r="D66" s="342"/>
      <c r="E66" s="343"/>
      <c r="F66" s="371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55"/>
      <c r="R66" s="46"/>
      <c r="S66" s="46"/>
    </row>
    <row r="67" spans="1:17" s="3" customFormat="1" ht="13.5" customHeight="1">
      <c r="A67" s="29" t="s">
        <v>87</v>
      </c>
      <c r="B67" s="322" t="str">
        <f>IF('[1]p18'!$A$140&lt;&gt;0,'[1]p18'!$A$140,"")</f>
        <v>Ideais de polinômios entre espaços de Banach</v>
      </c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3"/>
      <c r="Q67" s="55"/>
    </row>
    <row r="68" spans="1:17" s="3" customFormat="1" ht="13.5" customHeight="1">
      <c r="A68" s="36" t="s">
        <v>104</v>
      </c>
      <c r="B68" s="375" t="str">
        <f>IF('[1]p18'!$H$142&lt;&gt;0,'[1]p18'!$H$142,"")</f>
        <v>Participante</v>
      </c>
      <c r="C68" s="375"/>
      <c r="D68" s="375"/>
      <c r="E68" s="375"/>
      <c r="F68" s="375"/>
      <c r="G68" s="373" t="s">
        <v>105</v>
      </c>
      <c r="H68" s="373"/>
      <c r="I68" s="377">
        <f>IF('[1]p18'!$I$140&lt;&gt;0,'[1]p18'!$I$140,"")</f>
      </c>
      <c r="J68" s="378"/>
      <c r="K68" s="36" t="s">
        <v>85</v>
      </c>
      <c r="L68" s="376" t="str">
        <f>IF('[1]p18'!$J$142&lt;&gt;0,'[1]p18'!$J$142,"")</f>
        <v>03/2003</v>
      </c>
      <c r="M68" s="376"/>
      <c r="N68" s="36" t="s">
        <v>86</v>
      </c>
      <c r="O68" s="376" t="str">
        <f>IF('[1]p18'!$K$142&lt;&gt;0,'[1]p18'!$K$142,"")</f>
        <v>12/2004</v>
      </c>
      <c r="P68" s="376"/>
      <c r="Q68" s="55"/>
    </row>
    <row r="69" s="374" customFormat="1" ht="11.25"/>
    <row r="70" spans="1:17" s="3" customFormat="1" ht="13.5" customHeight="1">
      <c r="A70" s="29" t="s">
        <v>87</v>
      </c>
      <c r="B70" s="322" t="str">
        <f>IF('[1]p18'!$A$145&lt;&gt;0,'[1]p18'!$A$145,"")</f>
        <v>Rede Cooperativa de Pesquisa em Asfalto</v>
      </c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3"/>
      <c r="Q70" s="55"/>
    </row>
    <row r="71" spans="1:17" s="3" customFormat="1" ht="13.5" customHeight="1">
      <c r="A71" s="36" t="s">
        <v>104</v>
      </c>
      <c r="B71" s="375" t="str">
        <f>IF('[1]p18'!$H$147&lt;&gt;0,'[1]p18'!$H$147,"")</f>
        <v>Participante</v>
      </c>
      <c r="C71" s="375"/>
      <c r="D71" s="375"/>
      <c r="E71" s="375"/>
      <c r="F71" s="375"/>
      <c r="G71" s="373" t="s">
        <v>105</v>
      </c>
      <c r="H71" s="373"/>
      <c r="I71" s="377" t="str">
        <f>IF('[1]p18'!$I$145&lt;&gt;0,'[1]p18'!$I$145,"")</f>
        <v>FINEP</v>
      </c>
      <c r="J71" s="378"/>
      <c r="K71" s="36" t="s">
        <v>85</v>
      </c>
      <c r="L71" s="376" t="str">
        <f>IF('[1]p18'!$J$147&lt;&gt;0,'[1]p18'!$J$147,"")</f>
        <v>09/2001</v>
      </c>
      <c r="M71" s="376"/>
      <c r="N71" s="36" t="s">
        <v>86</v>
      </c>
      <c r="O71" s="376">
        <f>IF('[1]p18'!$K$147&lt;&gt;0,'[1]p18'!$K$147,"")</f>
      </c>
      <c r="P71" s="376"/>
      <c r="Q71" s="55"/>
    </row>
    <row r="72" s="374" customFormat="1" ht="11.25"/>
    <row r="73" spans="1:19" s="54" customFormat="1" ht="11.25">
      <c r="A73" s="341" t="str">
        <f>T('[1]p19'!$C$13:$G$13)</f>
        <v>José de Arimatéia Fernandes</v>
      </c>
      <c r="B73" s="342"/>
      <c r="C73" s="342"/>
      <c r="D73" s="342"/>
      <c r="E73" s="343"/>
      <c r="F73" s="371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55"/>
      <c r="R73" s="46"/>
      <c r="S73" s="46"/>
    </row>
    <row r="74" spans="1:17" s="3" customFormat="1" ht="13.5" customHeight="1">
      <c r="A74" s="29" t="s">
        <v>87</v>
      </c>
      <c r="B74" s="322" t="str">
        <f>IF('[1]p19'!$A$140&lt;&gt;0,'[1]p19'!$A$140,"")</f>
        <v>Grades Reduzidas na Resolução Espectral das Equações de Águas Rasas</v>
      </c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3"/>
      <c r="Q74" s="55"/>
    </row>
    <row r="75" spans="1:17" s="3" customFormat="1" ht="13.5" customHeight="1">
      <c r="A75" s="36" t="s">
        <v>104</v>
      </c>
      <c r="B75" s="375" t="str">
        <f>IF('[1]p19'!$H$142&lt;&gt;0,'[1]p19'!$H$142,"")</f>
        <v>Participante</v>
      </c>
      <c r="C75" s="375"/>
      <c r="D75" s="375"/>
      <c r="E75" s="375"/>
      <c r="F75" s="375"/>
      <c r="G75" s="373" t="s">
        <v>105</v>
      </c>
      <c r="H75" s="373"/>
      <c r="I75" s="377" t="str">
        <f>IF('[1]p19'!$I$140&lt;&gt;0,'[1]p19'!$I$140,"")</f>
        <v>CAPES</v>
      </c>
      <c r="J75" s="378"/>
      <c r="K75" s="36" t="s">
        <v>85</v>
      </c>
      <c r="L75" s="376">
        <f>IF('[1]p19'!$J$142&lt;&gt;0,'[1]p19'!$J$142,"")</f>
        <v>35855</v>
      </c>
      <c r="M75" s="376"/>
      <c r="N75" s="36" t="s">
        <v>86</v>
      </c>
      <c r="O75" s="376">
        <f>IF('[1]p19'!$K$142&lt;&gt;0,'[1]p19'!$K$142,"")</f>
        <v>38173</v>
      </c>
      <c r="P75" s="376"/>
      <c r="Q75" s="55"/>
    </row>
    <row r="76" s="374" customFormat="1" ht="11.25"/>
    <row r="77" spans="1:19" s="54" customFormat="1" ht="11.25">
      <c r="A77" s="341" t="str">
        <f>T('[1]p24'!$C$13:$G$13)</f>
        <v>Marco Aurélio Soares Souto</v>
      </c>
      <c r="B77" s="342"/>
      <c r="C77" s="342"/>
      <c r="D77" s="342"/>
      <c r="E77" s="343"/>
      <c r="F77" s="371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55"/>
      <c r="R77" s="46"/>
      <c r="S77" s="46"/>
    </row>
    <row r="78" spans="1:17" s="3" customFormat="1" ht="13.5" customHeight="1">
      <c r="A78" s="29" t="s">
        <v>87</v>
      </c>
      <c r="B78" s="322" t="str">
        <f>IF('[1]p24'!$A$140&lt;&gt;0,'[1]p24'!$A$140,"")</f>
        <v>Programa Interdepartamental de Tecnologia em Petróleo e Gás - PRH(25)</v>
      </c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3"/>
      <c r="Q78" s="55"/>
    </row>
    <row r="79" spans="1:17" s="3" customFormat="1" ht="13.5" customHeight="1">
      <c r="A79" s="36" t="s">
        <v>104</v>
      </c>
      <c r="B79" s="375" t="str">
        <f>IF('[1]p24'!$H$142&lt;&gt;0,'[1]p24'!$H$142,"")</f>
        <v>Participante</v>
      </c>
      <c r="C79" s="375"/>
      <c r="D79" s="375"/>
      <c r="E79" s="375"/>
      <c r="F79" s="375"/>
      <c r="G79" s="373" t="s">
        <v>105</v>
      </c>
      <c r="H79" s="373"/>
      <c r="I79" s="377" t="str">
        <f>IF('[1]p24'!$I$140&lt;&gt;0,'[1]p24'!$I$140,"")</f>
        <v>ANP</v>
      </c>
      <c r="J79" s="378"/>
      <c r="K79" s="36" t="s">
        <v>85</v>
      </c>
      <c r="L79" s="376">
        <f>IF('[1]p24'!$J$142&lt;&gt;0,'[1]p24'!$J$142,"")</f>
        <v>37259</v>
      </c>
      <c r="M79" s="376"/>
      <c r="N79" s="36" t="s">
        <v>86</v>
      </c>
      <c r="O79" s="376">
        <f>IF('[1]p24'!$K$142&lt;&gt;0,'[1]p24'!$K$142,"")</f>
      </c>
      <c r="P79" s="376"/>
      <c r="Q79" s="55"/>
    </row>
    <row r="80" s="374" customFormat="1" ht="11.25"/>
    <row r="81" spans="1:17" s="3" customFormat="1" ht="13.5" customHeight="1">
      <c r="A81" s="29" t="s">
        <v>87</v>
      </c>
      <c r="B81" s="322" t="str">
        <f>IF('[1]p24'!$A$145&lt;&gt;0,'[1]p24'!$A$145,"")</f>
        <v>Soluções Positivas para Problemas de Dirichlet em Domínios não Limitados do  Rn (Bolsa Pesquisa 2B CNPq).</v>
      </c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3"/>
      <c r="Q81" s="55"/>
    </row>
    <row r="82" spans="1:17" s="3" customFormat="1" ht="13.5" customHeight="1">
      <c r="A82" s="36" t="s">
        <v>104</v>
      </c>
      <c r="B82" s="375" t="str">
        <f>IF('[1]p24'!$H$147&lt;&gt;0,'[1]p24'!$H$147,"")</f>
        <v>Coordenador</v>
      </c>
      <c r="C82" s="375"/>
      <c r="D82" s="375"/>
      <c r="E82" s="375"/>
      <c r="F82" s="375"/>
      <c r="G82" s="373" t="s">
        <v>105</v>
      </c>
      <c r="H82" s="373"/>
      <c r="I82" s="377" t="str">
        <f>IF('[1]p24'!$I$145&lt;&gt;0,'[1]p24'!$I$145,"")</f>
        <v>CNPq</v>
      </c>
      <c r="J82" s="378"/>
      <c r="K82" s="36" t="s">
        <v>85</v>
      </c>
      <c r="L82" s="376" t="str">
        <f>IF('[1]p24'!$J$147&lt;&gt;0,'[1]p24'!$J$147,"")</f>
        <v>08/2003</v>
      </c>
      <c r="M82" s="376"/>
      <c r="N82" s="36" t="s">
        <v>86</v>
      </c>
      <c r="O82" s="376" t="str">
        <f>IF('[1]p24'!$K$147&lt;&gt;0,'[1]p24'!$K$147,"")</f>
        <v>07/2006</v>
      </c>
      <c r="P82" s="376"/>
      <c r="Q82" s="55"/>
    </row>
    <row r="83" s="374" customFormat="1" ht="11.25"/>
    <row r="84" spans="1:19" s="54" customFormat="1" ht="11.25">
      <c r="A84" s="341" t="str">
        <f>T('[1]p27'!$C$13:$G$13)</f>
        <v>Rosana Marques da Silva</v>
      </c>
      <c r="B84" s="342"/>
      <c r="C84" s="342"/>
      <c r="D84" s="342"/>
      <c r="E84" s="343"/>
      <c r="F84" s="371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55"/>
      <c r="R84" s="46"/>
      <c r="S84" s="46"/>
    </row>
    <row r="85" spans="1:17" s="3" customFormat="1" ht="13.5" customHeight="1">
      <c r="A85" s="29" t="s">
        <v>87</v>
      </c>
      <c r="B85" s="322" t="str">
        <f>IF('[1]p27'!$A$140&lt;&gt;0,'[1]p27'!$A$140,"")</f>
        <v>Programa Interdepartamental de Tecnologia em Petróleo e Gás - PRH(25)</v>
      </c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3"/>
      <c r="Q85" s="55"/>
    </row>
    <row r="86" spans="1:17" s="3" customFormat="1" ht="13.5" customHeight="1">
      <c r="A86" s="36" t="s">
        <v>104</v>
      </c>
      <c r="B86" s="375" t="str">
        <f>IF('[1]p27'!$H$142&lt;&gt;0,'[1]p27'!$H$142,"")</f>
        <v>Participante</v>
      </c>
      <c r="C86" s="375"/>
      <c r="D86" s="375"/>
      <c r="E86" s="375"/>
      <c r="F86" s="375"/>
      <c r="G86" s="373" t="s">
        <v>105</v>
      </c>
      <c r="H86" s="373"/>
      <c r="I86" s="377" t="str">
        <f>IF('[1]p27'!$I$140&lt;&gt;0,'[1]p27'!$I$140,"")</f>
        <v>ANP</v>
      </c>
      <c r="J86" s="378"/>
      <c r="K86" s="36" t="s">
        <v>85</v>
      </c>
      <c r="L86" s="376">
        <f>IF('[1]p27'!$J$142&lt;&gt;0,'[1]p27'!$J$142,"")</f>
        <v>36586</v>
      </c>
      <c r="M86" s="376"/>
      <c r="N86" s="36" t="s">
        <v>86</v>
      </c>
      <c r="O86" s="376">
        <f>IF('[1]p27'!$K$142&lt;&gt;0,'[1]p27'!$K$142,"")</f>
      </c>
      <c r="P86" s="376"/>
      <c r="Q86" s="55"/>
    </row>
    <row r="87" s="374" customFormat="1" ht="11.25"/>
    <row r="88" spans="1:17" s="3" customFormat="1" ht="13.5" customHeight="1">
      <c r="A88" s="29" t="s">
        <v>87</v>
      </c>
      <c r="B88" s="322" t="str">
        <f>IF('[1]p27'!$A$145&lt;&gt;0,'[1]p27'!$A$145,"")</f>
        <v>Poligonização de Superfícies Implícitas</v>
      </c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3"/>
      <c r="Q88" s="55"/>
    </row>
    <row r="89" spans="1:17" s="3" customFormat="1" ht="13.5" customHeight="1">
      <c r="A89" s="36" t="s">
        <v>104</v>
      </c>
      <c r="B89" s="375" t="str">
        <f>IF('[1]p27'!$H$147&lt;&gt;0,'[1]p27'!$H$147,"")</f>
        <v>Coordenador</v>
      </c>
      <c r="C89" s="375"/>
      <c r="D89" s="375"/>
      <c r="E89" s="375"/>
      <c r="F89" s="375"/>
      <c r="G89" s="373" t="s">
        <v>105</v>
      </c>
      <c r="H89" s="373"/>
      <c r="I89" s="377">
        <f>IF('[1]p27'!$I$145&lt;&gt;0,'[1]p27'!$I$145,"")</f>
      </c>
      <c r="J89" s="378"/>
      <c r="K89" s="36" t="s">
        <v>85</v>
      </c>
      <c r="L89" s="376" t="str">
        <f>IF('[1]p27'!$J$147&lt;&gt;0,'[1]p27'!$J$147,"")</f>
        <v>04/2002</v>
      </c>
      <c r="M89" s="376"/>
      <c r="N89" s="36" t="s">
        <v>86</v>
      </c>
      <c r="O89" s="376">
        <f>IF('[1]p27'!$K$147&lt;&gt;0,'[1]p27'!$K$147,"")</f>
        <v>38412</v>
      </c>
      <c r="P89" s="376"/>
      <c r="Q89" s="55"/>
    </row>
    <row r="90" s="374" customFormat="1" ht="11.25"/>
    <row r="91" spans="1:17" s="3" customFormat="1" ht="13.5" customHeight="1">
      <c r="A91" s="29" t="s">
        <v>87</v>
      </c>
      <c r="B91" s="322" t="str">
        <f>IF('[1]p27'!$A$150&lt;&gt;0,'[1]p27'!$A$150,"")</f>
        <v>Modelagem Tridimensional de Objetos Geológicos</v>
      </c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3"/>
      <c r="Q91" s="55"/>
    </row>
    <row r="92" spans="1:17" s="3" customFormat="1" ht="13.5" customHeight="1">
      <c r="A92" s="36" t="s">
        <v>104</v>
      </c>
      <c r="B92" s="375" t="str">
        <f>IF('[1]p27'!$H$152&lt;&gt;0,'[1]p27'!$H$152,"")</f>
        <v>Coordenador</v>
      </c>
      <c r="C92" s="375"/>
      <c r="D92" s="375"/>
      <c r="E92" s="375"/>
      <c r="F92" s="375"/>
      <c r="G92" s="373" t="s">
        <v>105</v>
      </c>
      <c r="H92" s="373"/>
      <c r="I92" s="377">
        <f>IF('[1]p27'!$I$150&lt;&gt;0,'[1]p27'!$I$150,"")</f>
      </c>
      <c r="J92" s="378"/>
      <c r="K92" s="36" t="s">
        <v>85</v>
      </c>
      <c r="L92" s="376" t="str">
        <f>IF('[1]p27'!$J$152&lt;&gt;0,'[1]p27'!$J$152,"")</f>
        <v>06/2000</v>
      </c>
      <c r="M92" s="376"/>
      <c r="N92" s="36" t="s">
        <v>86</v>
      </c>
      <c r="O92" s="376" t="str">
        <f>IF('[1]p27'!$K$152&lt;&gt;0,'[1]p27'!$K$152,"")</f>
        <v>12/2006</v>
      </c>
      <c r="P92" s="376"/>
      <c r="Q92" s="55"/>
    </row>
    <row r="93" s="374" customFormat="1" ht="11.25"/>
    <row r="94" spans="1:19" s="54" customFormat="1" ht="11.25">
      <c r="A94" s="341" t="str">
        <f>T('[1]p39'!$C$13:$G$13)</f>
        <v>Erhan Caliskan</v>
      </c>
      <c r="B94" s="342"/>
      <c r="C94" s="342"/>
      <c r="D94" s="342"/>
      <c r="E94" s="343"/>
      <c r="F94" s="371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55"/>
      <c r="R94" s="46"/>
      <c r="S94" s="46"/>
    </row>
    <row r="95" spans="1:17" s="3" customFormat="1" ht="13.5" customHeight="1">
      <c r="A95" s="29" t="s">
        <v>87</v>
      </c>
      <c r="B95" s="322" t="str">
        <f>IF('[1]p39'!$A$140&lt;&gt;0,'[1]p39'!$A$140,"")</f>
        <v>Holomorfia e a Propriedade de Aproximação</v>
      </c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3"/>
      <c r="Q95" s="55"/>
    </row>
    <row r="96" spans="1:17" s="3" customFormat="1" ht="13.5" customHeight="1">
      <c r="A96" s="36" t="s">
        <v>104</v>
      </c>
      <c r="B96" s="375" t="str">
        <f>IF('[1]p39'!$H$142&lt;&gt;0,'[1]p39'!$H$142,"")</f>
        <v>Coordenador</v>
      </c>
      <c r="C96" s="375"/>
      <c r="D96" s="375"/>
      <c r="E96" s="375"/>
      <c r="F96" s="375"/>
      <c r="G96" s="373" t="s">
        <v>105</v>
      </c>
      <c r="H96" s="373"/>
      <c r="I96" s="377" t="str">
        <f>IF('[1]p39'!$I$140&lt;&gt;0,'[1]p39'!$I$140,"")</f>
        <v>CNPq</v>
      </c>
      <c r="J96" s="378"/>
      <c r="K96" s="36" t="s">
        <v>85</v>
      </c>
      <c r="L96" s="376">
        <f>IF('[1]p39'!$J$142&lt;&gt;0,'[1]p39'!$J$142,"")</f>
        <v>37803</v>
      </c>
      <c r="M96" s="376"/>
      <c r="N96" s="36" t="s">
        <v>86</v>
      </c>
      <c r="O96" s="376">
        <f>IF('[1]p39'!$K$142&lt;&gt;0,'[1]p39'!$K$142,"")</f>
      </c>
      <c r="P96" s="376"/>
      <c r="Q96" s="55"/>
    </row>
    <row r="97" s="374" customFormat="1" ht="11.25"/>
  </sheetData>
  <sheetProtection password="CA19" sheet="1" objects="1" scenarios="1"/>
  <mergeCells count="218">
    <mergeCell ref="B96:F96"/>
    <mergeCell ref="G96:H96"/>
    <mergeCell ref="L96:M96"/>
    <mergeCell ref="O96:P96"/>
    <mergeCell ref="I96:J96"/>
    <mergeCell ref="A93:IV93"/>
    <mergeCell ref="A94:E94"/>
    <mergeCell ref="F94:P94"/>
    <mergeCell ref="B95:P95"/>
    <mergeCell ref="A2:P2"/>
    <mergeCell ref="Q1:Q5"/>
    <mergeCell ref="A1:P1"/>
    <mergeCell ref="A4:P5"/>
    <mergeCell ref="M3:N3"/>
    <mergeCell ref="O3:P3"/>
    <mergeCell ref="E3:L3"/>
    <mergeCell ref="A3:D3"/>
    <mergeCell ref="A90:IV90"/>
    <mergeCell ref="B91:P91"/>
    <mergeCell ref="B92:F92"/>
    <mergeCell ref="G92:H92"/>
    <mergeCell ref="L92:M92"/>
    <mergeCell ref="O92:P92"/>
    <mergeCell ref="I92:J92"/>
    <mergeCell ref="A87:IV87"/>
    <mergeCell ref="B88:P88"/>
    <mergeCell ref="B89:F89"/>
    <mergeCell ref="G89:H89"/>
    <mergeCell ref="L89:M89"/>
    <mergeCell ref="O89:P89"/>
    <mergeCell ref="I89:J89"/>
    <mergeCell ref="A84:E84"/>
    <mergeCell ref="F84:P84"/>
    <mergeCell ref="B85:P85"/>
    <mergeCell ref="B86:F86"/>
    <mergeCell ref="G86:H86"/>
    <mergeCell ref="L86:M86"/>
    <mergeCell ref="O86:P86"/>
    <mergeCell ref="I86:J86"/>
    <mergeCell ref="O79:P79"/>
    <mergeCell ref="A80:IV80"/>
    <mergeCell ref="B81:P81"/>
    <mergeCell ref="A83:IV83"/>
    <mergeCell ref="O82:P82"/>
    <mergeCell ref="I82:J82"/>
    <mergeCell ref="L82:M82"/>
    <mergeCell ref="B82:F82"/>
    <mergeCell ref="G82:H82"/>
    <mergeCell ref="B79:F79"/>
    <mergeCell ref="G79:H79"/>
    <mergeCell ref="I79:J79"/>
    <mergeCell ref="L79:M79"/>
    <mergeCell ref="B75:F75"/>
    <mergeCell ref="G75:H75"/>
    <mergeCell ref="L75:M75"/>
    <mergeCell ref="A77:E77"/>
    <mergeCell ref="F77:P77"/>
    <mergeCell ref="B78:P78"/>
    <mergeCell ref="A76:IV76"/>
    <mergeCell ref="O75:P75"/>
    <mergeCell ref="I75:J75"/>
    <mergeCell ref="A72:IV72"/>
    <mergeCell ref="A73:E73"/>
    <mergeCell ref="F73:P73"/>
    <mergeCell ref="B74:P74"/>
    <mergeCell ref="A69:IV69"/>
    <mergeCell ref="B70:P70"/>
    <mergeCell ref="B71:F71"/>
    <mergeCell ref="G71:H71"/>
    <mergeCell ref="L71:M71"/>
    <mergeCell ref="O71:P71"/>
    <mergeCell ref="I71:J71"/>
    <mergeCell ref="B68:F68"/>
    <mergeCell ref="G68:H68"/>
    <mergeCell ref="L68:M68"/>
    <mergeCell ref="O68:P68"/>
    <mergeCell ref="I68:J68"/>
    <mergeCell ref="A65:IV65"/>
    <mergeCell ref="A66:E66"/>
    <mergeCell ref="F66:P66"/>
    <mergeCell ref="B67:P67"/>
    <mergeCell ref="B64:F64"/>
    <mergeCell ref="G64:H64"/>
    <mergeCell ref="L64:M64"/>
    <mergeCell ref="O64:P64"/>
    <mergeCell ref="I64:J64"/>
    <mergeCell ref="A61:IV61"/>
    <mergeCell ref="A62:E62"/>
    <mergeCell ref="F62:P62"/>
    <mergeCell ref="B63:P63"/>
    <mergeCell ref="B60:F60"/>
    <mergeCell ref="G60:H60"/>
    <mergeCell ref="L60:M60"/>
    <mergeCell ref="O60:P60"/>
    <mergeCell ref="I60:J60"/>
    <mergeCell ref="A57:IV57"/>
    <mergeCell ref="A58:E58"/>
    <mergeCell ref="F58:P58"/>
    <mergeCell ref="B59:P59"/>
    <mergeCell ref="A54:IV54"/>
    <mergeCell ref="B55:P55"/>
    <mergeCell ref="B56:F56"/>
    <mergeCell ref="G56:H56"/>
    <mergeCell ref="L56:M56"/>
    <mergeCell ref="O56:P56"/>
    <mergeCell ref="I56:J56"/>
    <mergeCell ref="B53:F53"/>
    <mergeCell ref="G53:H53"/>
    <mergeCell ref="L53:M53"/>
    <mergeCell ref="O53:P53"/>
    <mergeCell ref="I53:J53"/>
    <mergeCell ref="A50:IV50"/>
    <mergeCell ref="A51:E51"/>
    <mergeCell ref="F51:P51"/>
    <mergeCell ref="B52:P52"/>
    <mergeCell ref="A47:IV47"/>
    <mergeCell ref="B48:P48"/>
    <mergeCell ref="B49:F49"/>
    <mergeCell ref="G49:H49"/>
    <mergeCell ref="L49:M49"/>
    <mergeCell ref="O49:P49"/>
    <mergeCell ref="I49:J49"/>
    <mergeCell ref="B46:F46"/>
    <mergeCell ref="G46:H46"/>
    <mergeCell ref="L46:M46"/>
    <mergeCell ref="O46:P46"/>
    <mergeCell ref="I46:J46"/>
    <mergeCell ref="A43:IV43"/>
    <mergeCell ref="A44:E44"/>
    <mergeCell ref="F44:P44"/>
    <mergeCell ref="B45:P45"/>
    <mergeCell ref="A40:IV40"/>
    <mergeCell ref="B41:P41"/>
    <mergeCell ref="B42:F42"/>
    <mergeCell ref="G42:H42"/>
    <mergeCell ref="L42:M42"/>
    <mergeCell ref="O42:P42"/>
    <mergeCell ref="I42:J42"/>
    <mergeCell ref="B39:F39"/>
    <mergeCell ref="G39:H39"/>
    <mergeCell ref="L39:M39"/>
    <mergeCell ref="O39:P39"/>
    <mergeCell ref="I39:J39"/>
    <mergeCell ref="A36:IV36"/>
    <mergeCell ref="A37:E37"/>
    <mergeCell ref="F37:P37"/>
    <mergeCell ref="B38:P38"/>
    <mergeCell ref="A33:IV33"/>
    <mergeCell ref="B34:P34"/>
    <mergeCell ref="B35:F35"/>
    <mergeCell ref="G35:H35"/>
    <mergeCell ref="L35:M35"/>
    <mergeCell ref="O35:P35"/>
    <mergeCell ref="I35:J35"/>
    <mergeCell ref="A30:IV30"/>
    <mergeCell ref="B31:P31"/>
    <mergeCell ref="B32:F32"/>
    <mergeCell ref="G32:H32"/>
    <mergeCell ref="L32:M32"/>
    <mergeCell ref="O32:P32"/>
    <mergeCell ref="I32:J32"/>
    <mergeCell ref="A27:IV27"/>
    <mergeCell ref="B28:P28"/>
    <mergeCell ref="B29:F29"/>
    <mergeCell ref="G29:H29"/>
    <mergeCell ref="L29:M29"/>
    <mergeCell ref="O29:P29"/>
    <mergeCell ref="I29:J29"/>
    <mergeCell ref="B26:F26"/>
    <mergeCell ref="G26:H26"/>
    <mergeCell ref="L26:M26"/>
    <mergeCell ref="O26:P26"/>
    <mergeCell ref="I26:J26"/>
    <mergeCell ref="A23:IV23"/>
    <mergeCell ref="A24:E24"/>
    <mergeCell ref="F24:P24"/>
    <mergeCell ref="B25:P25"/>
    <mergeCell ref="B22:F22"/>
    <mergeCell ref="G22:H22"/>
    <mergeCell ref="L22:M22"/>
    <mergeCell ref="O22:P22"/>
    <mergeCell ref="I22:J22"/>
    <mergeCell ref="A19:IV19"/>
    <mergeCell ref="A20:E20"/>
    <mergeCell ref="F20:P20"/>
    <mergeCell ref="B21:P21"/>
    <mergeCell ref="A16:IV16"/>
    <mergeCell ref="B17:P17"/>
    <mergeCell ref="B18:F18"/>
    <mergeCell ref="G18:H18"/>
    <mergeCell ref="L18:M18"/>
    <mergeCell ref="O18:P18"/>
    <mergeCell ref="I18:J18"/>
    <mergeCell ref="A13:IV13"/>
    <mergeCell ref="B14:P14"/>
    <mergeCell ref="B15:F15"/>
    <mergeCell ref="G15:H15"/>
    <mergeCell ref="L15:M15"/>
    <mergeCell ref="O15:P15"/>
    <mergeCell ref="I15:J15"/>
    <mergeCell ref="A10:E10"/>
    <mergeCell ref="F10:P10"/>
    <mergeCell ref="B11:P11"/>
    <mergeCell ref="B12:F12"/>
    <mergeCell ref="G12:H12"/>
    <mergeCell ref="L12:M12"/>
    <mergeCell ref="O12:P12"/>
    <mergeCell ref="I12:J12"/>
    <mergeCell ref="A97:IV97"/>
    <mergeCell ref="A6:E6"/>
    <mergeCell ref="F6:P6"/>
    <mergeCell ref="B7:P7"/>
    <mergeCell ref="B8:F8"/>
    <mergeCell ref="G8:H8"/>
    <mergeCell ref="L8:M8"/>
    <mergeCell ref="O8:P8"/>
    <mergeCell ref="I8:J8"/>
    <mergeCell ref="A9:IV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/>
  <dimension ref="A1:S79"/>
  <sheetViews>
    <sheetView workbookViewId="0" topLeftCell="A1">
      <selection activeCell="H31" sqref="H31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31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3"/>
      <c r="Q1" s="334"/>
    </row>
    <row r="2" spans="1:17" ht="13.5" thickBo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34"/>
    </row>
    <row r="3" spans="1:17" ht="13.5" thickBot="1">
      <c r="A3" s="335" t="s">
        <v>236</v>
      </c>
      <c r="B3" s="386"/>
      <c r="C3" s="386"/>
      <c r="D3" s="386"/>
      <c r="E3" s="387"/>
      <c r="F3" s="354"/>
      <c r="G3" s="338"/>
      <c r="H3" s="338"/>
      <c r="I3" s="338"/>
      <c r="J3" s="338"/>
      <c r="K3" s="338"/>
      <c r="L3" s="339"/>
      <c r="M3" s="352" t="s">
        <v>92</v>
      </c>
      <c r="N3" s="353"/>
      <c r="O3" s="336" t="str">
        <f>'[1]p1'!$H$4</f>
        <v>2004.1</v>
      </c>
      <c r="P3" s="337"/>
      <c r="Q3" s="334"/>
    </row>
    <row r="4" spans="1:17" s="1" customFormat="1" ht="12.7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34"/>
    </row>
    <row r="5" spans="1:17" s="8" customFormat="1" ht="12.75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34"/>
    </row>
    <row r="6" spans="1:16" s="48" customFormat="1" ht="11.25">
      <c r="A6" s="37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</row>
    <row r="7" spans="1:19" s="47" customFormat="1" ht="11.25">
      <c r="A7" s="341" t="str">
        <f>T('[1]p5'!$C$13:$G$13)</f>
        <v>Antônio José da Silva</v>
      </c>
      <c r="B7" s="342"/>
      <c r="C7" s="342"/>
      <c r="D7" s="342"/>
      <c r="E7" s="343"/>
      <c r="F7" s="380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48"/>
      <c r="R7" s="46"/>
      <c r="S7" s="46"/>
    </row>
    <row r="8" spans="1:17" s="2" customFormat="1" ht="13.5" customHeight="1">
      <c r="A8" s="29" t="s">
        <v>84</v>
      </c>
      <c r="B8" s="367" t="str">
        <f>IF('[1]p5'!$A$110&lt;&gt;0,'[1]p5'!$A$110,"")</f>
        <v>José Iraponil da Costa Lima</v>
      </c>
      <c r="C8" s="367"/>
      <c r="D8" s="367"/>
      <c r="E8" s="367"/>
      <c r="F8" s="368"/>
      <c r="G8" s="30" t="s">
        <v>85</v>
      </c>
      <c r="H8" s="142">
        <f>IF('[1]p5'!$G$114&lt;&gt;0,'[1]p5'!$G$114,"")</f>
        <v>37712</v>
      </c>
      <c r="I8" s="30" t="s">
        <v>86</v>
      </c>
      <c r="J8" s="142">
        <f>IF('[1]p5'!$H$114&lt;&gt;0,'[1]p5'!$H$114,"")</f>
        <v>38500</v>
      </c>
      <c r="K8" s="30" t="s">
        <v>90</v>
      </c>
      <c r="L8" s="382" t="str">
        <f>IF('[1]p5'!$J$112&lt;&gt;0,'[1]p5'!$J$112,"")</f>
        <v>CAPES</v>
      </c>
      <c r="M8" s="382"/>
      <c r="N8" s="382"/>
      <c r="O8" s="382"/>
      <c r="P8" s="383"/>
      <c r="Q8" s="48"/>
    </row>
    <row r="9" spans="1:17" s="2" customFormat="1" ht="13.5" customHeight="1">
      <c r="A9" s="29" t="s">
        <v>87</v>
      </c>
      <c r="B9" s="322" t="str">
        <f>IF('[1]p5'!$A$112&lt;&gt;0,'[1]p5'!$A$112,"")</f>
        <v>A definir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3"/>
      <c r="Q9" s="48"/>
    </row>
    <row r="10" spans="1:16" s="48" customFormat="1" ht="11.25">
      <c r="A10" s="384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</row>
    <row r="11" spans="1:17" s="2" customFormat="1" ht="13.5" customHeight="1">
      <c r="A11" s="29" t="s">
        <v>84</v>
      </c>
      <c r="B11" s="367" t="str">
        <f>IF('[1]p5'!$A$117&lt;&gt;0,'[1]p5'!$A$117,"")</f>
        <v>Lya Raquel Oliveira de Sousa</v>
      </c>
      <c r="C11" s="367"/>
      <c r="D11" s="367"/>
      <c r="E11" s="367"/>
      <c r="F11" s="368"/>
      <c r="G11" s="30" t="s">
        <v>85</v>
      </c>
      <c r="H11" s="142">
        <f>IF('[1]p5'!$G$121&lt;&gt;0,'[1]p5'!$G$121,"")</f>
        <v>38047</v>
      </c>
      <c r="I11" s="30" t="s">
        <v>86</v>
      </c>
      <c r="J11" s="142">
        <f>IF('[1]p5'!$H$121&lt;&gt;0,'[1]p5'!$H$121,"")</f>
        <v>38776</v>
      </c>
      <c r="K11" s="30" t="s">
        <v>90</v>
      </c>
      <c r="L11" s="382" t="str">
        <f>IF('[1]p5'!$J$119&lt;&gt;0,'[1]p5'!$J$119,"")</f>
        <v>CAPES</v>
      </c>
      <c r="M11" s="382"/>
      <c r="N11" s="382"/>
      <c r="O11" s="382"/>
      <c r="P11" s="383"/>
      <c r="Q11" s="48"/>
    </row>
    <row r="12" spans="1:17" s="2" customFormat="1" ht="13.5" customHeight="1">
      <c r="A12" s="29" t="s">
        <v>87</v>
      </c>
      <c r="B12" s="322" t="str">
        <f>IF('[1]p5'!$A$119&lt;&gt;0,'[1]p5'!$A$119,"")</f>
        <v>A definir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3"/>
      <c r="Q12" s="48"/>
    </row>
    <row r="13" spans="1:16" s="48" customFormat="1" ht="11.25">
      <c r="A13" s="384"/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</row>
    <row r="14" spans="1:16" s="48" customFormat="1" ht="11.25">
      <c r="A14" s="379"/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</row>
    <row r="15" spans="1:19" s="47" customFormat="1" ht="11.25">
      <c r="A15" s="341" t="str">
        <f>T('[1]p8'!$C$13:$G$13)</f>
        <v>Aparecido Jesuino de Souza</v>
      </c>
      <c r="B15" s="342"/>
      <c r="C15" s="342"/>
      <c r="D15" s="342"/>
      <c r="E15" s="343"/>
      <c r="F15" s="380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48"/>
      <c r="R15" s="46"/>
      <c r="S15" s="46"/>
    </row>
    <row r="16" spans="1:17" s="2" customFormat="1" ht="13.5" customHeight="1">
      <c r="A16" s="29" t="s">
        <v>84</v>
      </c>
      <c r="B16" s="367" t="str">
        <f>IF('[1]p8'!$A$110&lt;&gt;0,'[1]p8'!$A$110,"")</f>
        <v>Juliana Aragão de Araújo</v>
      </c>
      <c r="C16" s="367"/>
      <c r="D16" s="367"/>
      <c r="E16" s="367"/>
      <c r="F16" s="368"/>
      <c r="G16" s="30" t="s">
        <v>85</v>
      </c>
      <c r="H16" s="142">
        <f>IF('[1]p8'!$G$114&lt;&gt;0,'[1]p8'!$G$114,"")</f>
        <v>37625</v>
      </c>
      <c r="I16" s="30" t="s">
        <v>86</v>
      </c>
      <c r="J16" s="142">
        <f>IF('[1]p8'!$H$114&lt;&gt;0,'[1]p8'!$H$114,"")</f>
        <v>38472</v>
      </c>
      <c r="K16" s="30" t="s">
        <v>90</v>
      </c>
      <c r="L16" s="382" t="str">
        <f>IF('[1]p8'!$J$112&lt;&gt;0,'[1]p8'!$J$112,"")</f>
        <v>ANP</v>
      </c>
      <c r="M16" s="382"/>
      <c r="N16" s="382"/>
      <c r="O16" s="382"/>
      <c r="P16" s="383"/>
      <c r="Q16" s="48"/>
    </row>
    <row r="17" spans="1:17" s="2" customFormat="1" ht="13.5" customHeight="1">
      <c r="A17" s="29" t="s">
        <v>87</v>
      </c>
      <c r="B17" s="322" t="str">
        <f>IF('[1]p8'!$A$112&lt;&gt;0,'[1]p8'!$A$112,"")</f>
        <v>Escoamentos bifásicos em meios porosos com histerese nas duas fases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3"/>
      <c r="Q17" s="48"/>
    </row>
    <row r="18" spans="1:16" s="48" customFormat="1" ht="11.25">
      <c r="A18" s="384"/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</row>
    <row r="19" spans="1:16" s="48" customFormat="1" ht="11.25">
      <c r="A19" s="379"/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</row>
    <row r="20" spans="1:19" s="47" customFormat="1" ht="11.25">
      <c r="A20" s="341" t="str">
        <f>T('[1]p9'!$C$13:$G$13)</f>
        <v>Bráulio Maia Junior</v>
      </c>
      <c r="B20" s="342"/>
      <c r="C20" s="342"/>
      <c r="D20" s="342"/>
      <c r="E20" s="343"/>
      <c r="F20" s="380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48"/>
      <c r="R20" s="46"/>
      <c r="S20" s="46"/>
    </row>
    <row r="21" spans="1:17" s="2" customFormat="1" ht="13.5" customHeight="1">
      <c r="A21" s="29" t="s">
        <v>84</v>
      </c>
      <c r="B21" s="367" t="str">
        <f>IF('[1]p9'!$A$110&lt;&gt;0,'[1]p9'!$A$110,"")</f>
        <v>Aluizio Freire da Silva</v>
      </c>
      <c r="C21" s="367"/>
      <c r="D21" s="367"/>
      <c r="E21" s="367"/>
      <c r="F21" s="368"/>
      <c r="G21" s="30" t="s">
        <v>85</v>
      </c>
      <c r="H21" s="142">
        <f>IF('[1]p9'!$G$114&lt;&gt;0,'[1]p9'!$G$114,"")</f>
        <v>38049</v>
      </c>
      <c r="I21" s="30" t="s">
        <v>86</v>
      </c>
      <c r="J21" s="142">
        <f>IF('[1]p9'!$H$114&lt;&gt;0,'[1]p9'!$H$114,"")</f>
        <v>38776</v>
      </c>
      <c r="K21" s="30" t="s">
        <v>90</v>
      </c>
      <c r="L21" s="382">
        <f>IF('[1]p9'!$J$112&lt;&gt;0,'[1]p9'!$J$112,"")</f>
      </c>
      <c r="M21" s="382"/>
      <c r="N21" s="382"/>
      <c r="O21" s="382"/>
      <c r="P21" s="383"/>
      <c r="Q21" s="48"/>
    </row>
    <row r="22" spans="1:17" s="2" customFormat="1" ht="13.5" customHeight="1">
      <c r="A22" s="29" t="s">
        <v>87</v>
      </c>
      <c r="B22" s="322" t="str">
        <f>IF('[1]p9'!$A$112&lt;&gt;0,'[1]p9'!$A$112,"")</f>
        <v>Dissertação de Mestrado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3"/>
      <c r="Q22" s="48"/>
    </row>
    <row r="23" spans="1:16" s="48" customFormat="1" ht="11.25">
      <c r="A23" s="384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</row>
    <row r="24" spans="1:17" s="2" customFormat="1" ht="13.5" customHeight="1">
      <c r="A24" s="29" t="s">
        <v>84</v>
      </c>
      <c r="B24" s="367" t="str">
        <f>IF('[1]p9'!$A$117&lt;&gt;0,'[1]p9'!$A$117,"")</f>
        <v>Lino Marcos da Silva</v>
      </c>
      <c r="C24" s="367"/>
      <c r="D24" s="367"/>
      <c r="E24" s="367"/>
      <c r="F24" s="368"/>
      <c r="G24" s="30" t="s">
        <v>85</v>
      </c>
      <c r="H24" s="142">
        <f>IF('[1]p9'!$G$121&lt;&gt;0,'[1]p9'!$G$121,"")</f>
        <v>38049</v>
      </c>
      <c r="I24" s="30" t="s">
        <v>86</v>
      </c>
      <c r="J24" s="142">
        <f>IF('[1]p9'!$H$121&lt;&gt;0,'[1]p9'!$H$121,"")</f>
        <v>38776</v>
      </c>
      <c r="K24" s="30" t="s">
        <v>90</v>
      </c>
      <c r="L24" s="382">
        <f>IF('[1]p9'!$J$119&lt;&gt;0,'[1]p9'!$J$119,"")</f>
      </c>
      <c r="M24" s="382"/>
      <c r="N24" s="382"/>
      <c r="O24" s="382"/>
      <c r="P24" s="383"/>
      <c r="Q24" s="48"/>
    </row>
    <row r="25" spans="1:17" s="2" customFormat="1" ht="13.5" customHeight="1">
      <c r="A25" s="29" t="s">
        <v>87</v>
      </c>
      <c r="B25" s="322" t="str">
        <f>IF('[1]p9'!$A$119&lt;&gt;0,'[1]p9'!$A$119,"")</f>
        <v>Dissertação de Mestrado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3"/>
      <c r="Q25" s="48"/>
    </row>
    <row r="26" spans="1:16" s="48" customFormat="1" ht="11.25">
      <c r="A26" s="384"/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</row>
    <row r="27" spans="1:17" s="2" customFormat="1" ht="13.5" customHeight="1">
      <c r="A27" s="29" t="s">
        <v>84</v>
      </c>
      <c r="B27" s="367" t="str">
        <f>IF('[1]p9'!$A$124&lt;&gt;0,'[1]p9'!$A$124,"")</f>
        <v>Marta Elid Conceição Amorim</v>
      </c>
      <c r="C27" s="367"/>
      <c r="D27" s="367"/>
      <c r="E27" s="367"/>
      <c r="F27" s="368"/>
      <c r="G27" s="30" t="s">
        <v>85</v>
      </c>
      <c r="H27" s="142">
        <f>IF('[1]p9'!$G$128&lt;&gt;0,'[1]p9'!$G$128,"")</f>
        <v>38049</v>
      </c>
      <c r="I27" s="30" t="s">
        <v>86</v>
      </c>
      <c r="J27" s="142" t="str">
        <f>IF('[1]p9'!$H$128&lt;&gt;0,'[1]p9'!$H$128,"")</f>
        <v>28/022005</v>
      </c>
      <c r="K27" s="30" t="s">
        <v>90</v>
      </c>
      <c r="L27" s="382">
        <f>IF('[1]p9'!$J$126&lt;&gt;0,'[1]p9'!$J$126,"")</f>
      </c>
      <c r="M27" s="382"/>
      <c r="N27" s="382"/>
      <c r="O27" s="382"/>
      <c r="P27" s="383"/>
      <c r="Q27" s="48"/>
    </row>
    <row r="28" spans="1:17" s="2" customFormat="1" ht="13.5" customHeight="1">
      <c r="A28" s="29" t="s">
        <v>87</v>
      </c>
      <c r="B28" s="322" t="str">
        <f>IF('[1]p9'!$A$126&lt;&gt;0,'[1]p9'!$A$126,"")</f>
        <v>Dissertação de Mestrado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3"/>
      <c r="Q28" s="48"/>
    </row>
    <row r="29" spans="1:16" s="48" customFormat="1" ht="11.25">
      <c r="A29" s="37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</row>
    <row r="30" spans="1:19" s="47" customFormat="1" ht="11.25">
      <c r="A30" s="341" t="str">
        <f>T('[1]p10'!$C$13:$G$13)</f>
        <v>Claudianor Oliveira Alves</v>
      </c>
      <c r="B30" s="342"/>
      <c r="C30" s="342"/>
      <c r="D30" s="342"/>
      <c r="E30" s="343"/>
      <c r="F30" s="380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48"/>
      <c r="R30" s="46"/>
      <c r="S30" s="46"/>
    </row>
    <row r="31" spans="1:17" s="2" customFormat="1" ht="13.5" customHeight="1">
      <c r="A31" s="29" t="s">
        <v>84</v>
      </c>
      <c r="B31" s="367" t="str">
        <f>IF('[1]p10'!$A$110&lt;&gt;0,'[1]p10'!$A$110,"")</f>
        <v>Giovany de Jesus Malcher Figueiredo</v>
      </c>
      <c r="C31" s="367"/>
      <c r="D31" s="367"/>
      <c r="E31" s="367"/>
      <c r="F31" s="368"/>
      <c r="G31" s="30" t="s">
        <v>85</v>
      </c>
      <c r="H31" s="142">
        <f>IF('[1]p10'!$G$114&lt;&gt;0,'[1]p10'!$G$114,"")</f>
        <v>37317</v>
      </c>
      <c r="I31" s="30" t="s">
        <v>86</v>
      </c>
      <c r="J31" s="142">
        <f>IF('[1]p10'!$H$114&lt;&gt;0,'[1]p10'!$H$114,"")</f>
        <v>38322</v>
      </c>
      <c r="K31" s="30" t="s">
        <v>90</v>
      </c>
      <c r="L31" s="382">
        <f>IF('[1]p10'!$J$112&lt;&gt;0,'[1]p10'!$J$112,"")</f>
      </c>
      <c r="M31" s="382"/>
      <c r="N31" s="382"/>
      <c r="O31" s="382"/>
      <c r="P31" s="383"/>
      <c r="Q31" s="48"/>
    </row>
    <row r="32" spans="1:17" s="2" customFormat="1" ht="13.5" customHeight="1">
      <c r="A32" s="29" t="s">
        <v>87</v>
      </c>
      <c r="B32" s="322" t="str">
        <f>IF('[1]p10'!$A$112&lt;&gt;0,'[1]p10'!$A$112,"")</f>
        <v>Multiplicidade de Soluções Positivas para Uma Classe de Problemas Quasilineares. </v>
      </c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3"/>
      <c r="Q32" s="48"/>
    </row>
    <row r="33" spans="1:16" s="48" customFormat="1" ht="11.25">
      <c r="A33" s="384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</row>
    <row r="34" spans="1:17" s="2" customFormat="1" ht="13.5" customHeight="1">
      <c r="A34" s="29" t="s">
        <v>84</v>
      </c>
      <c r="B34" s="367" t="str">
        <f>IF('[1]p10'!$A$117&lt;&gt;0,'[1]p10'!$A$117,"")</f>
        <v>Luis Paulo de Lacerda Cavalcante</v>
      </c>
      <c r="C34" s="367"/>
      <c r="D34" s="367"/>
      <c r="E34" s="367"/>
      <c r="F34" s="368"/>
      <c r="G34" s="30" t="s">
        <v>85</v>
      </c>
      <c r="H34" s="142">
        <f>IF('[1]p10'!$G$121&lt;&gt;0,'[1]p10'!$G$121,"")</f>
        <v>37288</v>
      </c>
      <c r="I34" s="30" t="s">
        <v>86</v>
      </c>
      <c r="J34" s="142">
        <f>IF('[1]p10'!$H$121&lt;&gt;0,'[1]p10'!$H$121,"")</f>
        <v>38282</v>
      </c>
      <c r="K34" s="30" t="s">
        <v>90</v>
      </c>
      <c r="L34" s="382" t="str">
        <f>IF('[1]p10'!$J$119&lt;&gt;0,'[1]p10'!$J$119,"")</f>
        <v>CNPq</v>
      </c>
      <c r="M34" s="382"/>
      <c r="N34" s="382"/>
      <c r="O34" s="382"/>
      <c r="P34" s="383"/>
      <c r="Q34" s="48"/>
    </row>
    <row r="35" spans="1:17" s="2" customFormat="1" ht="13.5" customHeight="1">
      <c r="A35" s="29" t="s">
        <v>87</v>
      </c>
      <c r="B35" s="322" t="str">
        <f>IF('[1]p10'!$A$119&lt;&gt;0,'[1]p10'!$A$119,"")</f>
        <v> Existência de Soluções Positivas para uma Classe de Problemas Elípticos não Lineares em Domínios não Limitados 
</v>
      </c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3"/>
      <c r="Q35" s="48"/>
    </row>
    <row r="36" spans="1:16" s="48" customFormat="1" ht="11.25">
      <c r="A36" s="384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</row>
    <row r="37" spans="1:17" s="2" customFormat="1" ht="13.5" customHeight="1">
      <c r="A37" s="29" t="s">
        <v>84</v>
      </c>
      <c r="B37" s="367" t="str">
        <f>IF('[1]p10'!$A$124&lt;&gt;0,'[1]p10'!$A$124,"")</f>
        <v>Orlando Batista de Almeida</v>
      </c>
      <c r="C37" s="367"/>
      <c r="D37" s="367"/>
      <c r="E37" s="367"/>
      <c r="F37" s="368"/>
      <c r="G37" s="30" t="s">
        <v>85</v>
      </c>
      <c r="H37" s="142">
        <f>IF('[1]p10'!$G$128&lt;&gt;0,'[1]p10'!$G$128,"")</f>
        <v>38200</v>
      </c>
      <c r="I37" s="30" t="s">
        <v>86</v>
      </c>
      <c r="J37" s="142">
        <f>IF('[1]p10'!$H$128&lt;&gt;0,'[1]p10'!$H$128,"")</f>
        <v>38807</v>
      </c>
      <c r="K37" s="30" t="s">
        <v>90</v>
      </c>
      <c r="L37" s="382">
        <f>IF('[1]p10'!$J$126&lt;&gt;0,'[1]p10'!$J$126,"")</f>
      </c>
      <c r="M37" s="382"/>
      <c r="N37" s="382"/>
      <c r="O37" s="382"/>
      <c r="P37" s="383"/>
      <c r="Q37" s="48"/>
    </row>
    <row r="38" spans="1:17" s="2" customFormat="1" ht="13.5" customHeight="1">
      <c r="A38" s="29" t="s">
        <v>87</v>
      </c>
      <c r="B38" s="322" t="str">
        <f>IF('[1]p10'!$A$126&lt;&gt;0,'[1]p10'!$A$126,"")</f>
        <v>A definir</v>
      </c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3"/>
      <c r="Q38" s="48"/>
    </row>
    <row r="39" spans="1:16" s="48" customFormat="1" ht="11.25">
      <c r="A39" s="384"/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</row>
    <row r="40" spans="1:17" s="2" customFormat="1" ht="13.5" customHeight="1">
      <c r="A40" s="29" t="s">
        <v>84</v>
      </c>
      <c r="B40" s="367" t="str">
        <f>IF('[1]p10'!$A$131&lt;&gt;0,'[1]p10'!$A$131,"")</f>
        <v>Moises Dantas dos Santos</v>
      </c>
      <c r="C40" s="367"/>
      <c r="D40" s="367"/>
      <c r="E40" s="367"/>
      <c r="F40" s="368"/>
      <c r="G40" s="30" t="s">
        <v>85</v>
      </c>
      <c r="H40" s="142">
        <f>IF('[1]p10'!$G$135&lt;&gt;0,'[1]p10'!$G$135,"")</f>
        <v>38200</v>
      </c>
      <c r="I40" s="30" t="s">
        <v>86</v>
      </c>
      <c r="J40" s="142">
        <f>IF('[1]p10'!$H$135&lt;&gt;0,'[1]p10'!$H$135,"")</f>
        <v>38807</v>
      </c>
      <c r="K40" s="30" t="s">
        <v>90</v>
      </c>
      <c r="L40" s="382" t="str">
        <f>IF('[1]p10'!$J$133&lt;&gt;0,'[1]p10'!$J$133,"")</f>
        <v>CAPES</v>
      </c>
      <c r="M40" s="382"/>
      <c r="N40" s="382"/>
      <c r="O40" s="382"/>
      <c r="P40" s="383"/>
      <c r="Q40" s="48"/>
    </row>
    <row r="41" spans="1:17" s="2" customFormat="1" ht="13.5" customHeight="1">
      <c r="A41" s="29" t="s">
        <v>87</v>
      </c>
      <c r="B41" s="322" t="str">
        <f>IF('[1]p10'!$A$133&lt;&gt;0,'[1]p10'!$A$133,"")</f>
        <v>A definir</v>
      </c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3"/>
      <c r="Q41" s="48"/>
    </row>
    <row r="42" spans="1:16" s="48" customFormat="1" ht="11.25">
      <c r="A42" s="379"/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</row>
    <row r="43" spans="1:19" s="47" customFormat="1" ht="11.25">
      <c r="A43" s="341" t="str">
        <f>T('[1]p11'!$C$13:$G$13)</f>
        <v>Daniel Cordeiro de Morais Filho</v>
      </c>
      <c r="B43" s="342"/>
      <c r="C43" s="342"/>
      <c r="D43" s="342"/>
      <c r="E43" s="343"/>
      <c r="F43" s="380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48"/>
      <c r="R43" s="46"/>
      <c r="S43" s="46"/>
    </row>
    <row r="44" spans="1:17" s="2" customFormat="1" ht="13.5" customHeight="1">
      <c r="A44" s="29" t="s">
        <v>84</v>
      </c>
      <c r="B44" s="367" t="str">
        <f>IF('[1]p11'!$A$110&lt;&gt;0,'[1]p11'!$A$110,"")</f>
        <v>Luciano dos Santos Ferreira</v>
      </c>
      <c r="C44" s="367"/>
      <c r="D44" s="367"/>
      <c r="E44" s="367"/>
      <c r="F44" s="368"/>
      <c r="G44" s="30" t="s">
        <v>85</v>
      </c>
      <c r="H44" s="142">
        <f>IF('[1]p11'!$G$114&lt;&gt;0,'[1]p11'!$G$114,"")</f>
        <v>37681</v>
      </c>
      <c r="I44" s="30" t="s">
        <v>86</v>
      </c>
      <c r="J44" s="142">
        <f>IF('[1]p11'!$H$114&lt;&gt;0,'[1]p11'!$H$114,"")</f>
        <v>38441</v>
      </c>
      <c r="K44" s="30" t="s">
        <v>90</v>
      </c>
      <c r="L44" s="382">
        <f>IF('[1]p11'!$J$112&lt;&gt;0,'[1]p11'!$J$112,"")</f>
      </c>
      <c r="M44" s="382"/>
      <c r="N44" s="382"/>
      <c r="O44" s="382"/>
      <c r="P44" s="383"/>
      <c r="Q44" s="48"/>
    </row>
    <row r="45" spans="1:17" s="2" customFormat="1" ht="13.5" customHeight="1">
      <c r="A45" s="29" t="s">
        <v>87</v>
      </c>
      <c r="B45" s="322" t="str">
        <f>IF('[1]p11'!$A$112&lt;&gt;0,'[1]p11'!$A$112,"")</f>
        <v>Equações Diferenciais Parciais Elípticas</v>
      </c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3"/>
      <c r="Q45" s="48"/>
    </row>
    <row r="46" spans="1:16" s="48" customFormat="1" ht="11.25">
      <c r="A46" s="384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</row>
    <row r="47" spans="1:17" s="2" customFormat="1" ht="13.5" customHeight="1">
      <c r="A47" s="29" t="s">
        <v>84</v>
      </c>
      <c r="B47" s="367" t="str">
        <f>IF('[1]p11'!$A$117&lt;&gt;0,'[1]p11'!$A$117,"")</f>
        <v>Tatiana Rocha de Souza</v>
      </c>
      <c r="C47" s="367"/>
      <c r="D47" s="367"/>
      <c r="E47" s="367"/>
      <c r="F47" s="368"/>
      <c r="G47" s="30" t="s">
        <v>85</v>
      </c>
      <c r="H47" s="142">
        <f>IF('[1]p11'!$G$121&lt;&gt;0,'[1]p11'!$G$121,"")</f>
        <v>37865</v>
      </c>
      <c r="I47" s="30" t="s">
        <v>86</v>
      </c>
      <c r="J47" s="142">
        <f>IF('[1]p11'!$H$121&lt;&gt;0,'[1]p11'!$H$121,"")</f>
        <v>38625</v>
      </c>
      <c r="K47" s="30" t="s">
        <v>90</v>
      </c>
      <c r="L47" s="382" t="str">
        <f>IF('[1]p11'!$J$119&lt;&gt;0,'[1]p11'!$J$119,"")</f>
        <v>CAPES</v>
      </c>
      <c r="M47" s="382"/>
      <c r="N47" s="382"/>
      <c r="O47" s="382"/>
      <c r="P47" s="383"/>
      <c r="Q47" s="48"/>
    </row>
    <row r="48" spans="1:17" s="2" customFormat="1" ht="13.5" customHeight="1">
      <c r="A48" s="29" t="s">
        <v>87</v>
      </c>
      <c r="B48" s="322" t="str">
        <f>IF('[1]p11'!$A$119&lt;&gt;0,'[1]p11'!$A$119,"")</f>
        <v>Método de Galerkin aplicado às equações diferenciais parciais elípticas</v>
      </c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3"/>
      <c r="Q48" s="48"/>
    </row>
    <row r="49" spans="1:16" s="48" customFormat="1" ht="11.25">
      <c r="A49" s="384"/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</row>
    <row r="50" spans="1:16" s="48" customFormat="1" ht="11.25">
      <c r="A50" s="379"/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</row>
    <row r="51" spans="1:19" s="47" customFormat="1" ht="11.25">
      <c r="A51" s="341" t="str">
        <f>T('[1]p14'!$C$13:$G$13)</f>
        <v>Francisco Antônio Morais de Souza</v>
      </c>
      <c r="B51" s="342"/>
      <c r="C51" s="342"/>
      <c r="D51" s="342"/>
      <c r="E51" s="343"/>
      <c r="F51" s="380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48"/>
      <c r="R51" s="46"/>
      <c r="S51" s="46"/>
    </row>
    <row r="52" spans="1:17" s="2" customFormat="1" ht="13.5" customHeight="1">
      <c r="A52" s="29" t="s">
        <v>84</v>
      </c>
      <c r="B52" s="367" t="str">
        <f>IF('[1]p14'!$A$110&lt;&gt;0,'[1]p14'!$A$110,"")</f>
        <v>Ana Cristina Brandão da Rocha</v>
      </c>
      <c r="C52" s="367"/>
      <c r="D52" s="367"/>
      <c r="E52" s="367"/>
      <c r="F52" s="368"/>
      <c r="G52" s="30" t="s">
        <v>85</v>
      </c>
      <c r="H52" s="142">
        <f>IF('[1]p14'!$G$114&lt;&gt;0,'[1]p14'!$G$114,"")</f>
        <v>37625</v>
      </c>
      <c r="I52" s="30" t="s">
        <v>86</v>
      </c>
      <c r="J52" s="142" t="str">
        <f>IF('[1]p14'!$H$114&lt;&gt;0,'[1]p14'!$H$114,"")</f>
        <v>31/03/05</v>
      </c>
      <c r="K52" s="30" t="s">
        <v>90</v>
      </c>
      <c r="L52" s="382" t="str">
        <f>IF('[1]p14'!$J$112&lt;&gt;0,'[1]p14'!$J$112,"")</f>
        <v>ANP</v>
      </c>
      <c r="M52" s="382"/>
      <c r="N52" s="382"/>
      <c r="O52" s="382"/>
      <c r="P52" s="383"/>
      <c r="Q52" s="48"/>
    </row>
    <row r="53" spans="1:17" s="2" customFormat="1" ht="13.5" customHeight="1">
      <c r="A53" s="29" t="s">
        <v>87</v>
      </c>
      <c r="B53" s="322" t="str">
        <f>IF('[1]p14'!$A$112&lt;&gt;0,'[1]p14'!$A$112,"")</f>
        <v>A Geoestatística aplicada à avaliação e caracterização de reservatórios petrolíferos</v>
      </c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3"/>
      <c r="Q53" s="48"/>
    </row>
    <row r="54" spans="1:16" s="48" customFormat="1" ht="11.25">
      <c r="A54" s="384"/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</row>
    <row r="55" spans="1:17" s="2" customFormat="1" ht="13.5" customHeight="1">
      <c r="A55" s="29" t="s">
        <v>84</v>
      </c>
      <c r="B55" s="367" t="str">
        <f>IF('[1]p14'!$A$117&lt;&gt;0,'[1]p14'!$A$117,"")</f>
        <v>Dorival Lobato Júnior</v>
      </c>
      <c r="C55" s="367"/>
      <c r="D55" s="367"/>
      <c r="E55" s="367"/>
      <c r="F55" s="368"/>
      <c r="G55" s="30" t="s">
        <v>85</v>
      </c>
      <c r="H55" s="142">
        <f>IF('[1]p14'!$G$121&lt;&gt;0,'[1]p14'!$G$121,"")</f>
        <v>37265</v>
      </c>
      <c r="I55" s="30" t="s">
        <v>86</v>
      </c>
      <c r="J55" s="142">
        <f>IF('[1]p14'!$H$121&lt;&gt;0,'[1]p14'!$H$121,"")</f>
        <v>38045</v>
      </c>
      <c r="K55" s="30" t="s">
        <v>90</v>
      </c>
      <c r="L55" s="382">
        <f>IF('[1]p14'!$J$119&lt;&gt;0,'[1]p14'!$J$119,"")</f>
      </c>
      <c r="M55" s="382"/>
      <c r="N55" s="382"/>
      <c r="O55" s="382"/>
      <c r="P55" s="383"/>
      <c r="Q55" s="48"/>
    </row>
    <row r="56" spans="1:17" s="2" customFormat="1" ht="13.5" customHeight="1">
      <c r="A56" s="29" t="s">
        <v>87</v>
      </c>
      <c r="B56" s="322" t="str">
        <f>IF('[1]p14'!$A$119&lt;&gt;0,'[1]p14'!$A$119,"")</f>
        <v>Influência Local em Modelos de Regressão</v>
      </c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3"/>
      <c r="Q56" s="48"/>
    </row>
    <row r="57" spans="1:16" s="48" customFormat="1" ht="11.25">
      <c r="A57" s="384"/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384"/>
      <c r="O57" s="384"/>
      <c r="P57" s="384"/>
    </row>
    <row r="58" spans="1:17" s="2" customFormat="1" ht="13.5" customHeight="1">
      <c r="A58" s="29" t="s">
        <v>84</v>
      </c>
      <c r="B58" s="367" t="str">
        <f>IF('[1]p14'!$A$124&lt;&gt;0,'[1]p14'!$A$124,"")</f>
        <v>Grayci-Mary Gonçalves Leal</v>
      </c>
      <c r="C58" s="367"/>
      <c r="D58" s="367"/>
      <c r="E58" s="367"/>
      <c r="F58" s="368"/>
      <c r="G58" s="30" t="s">
        <v>85</v>
      </c>
      <c r="H58" s="142">
        <f>IF('[1]p14'!$G$128&lt;&gt;0,'[1]p14'!$G$128,"")</f>
        <v>38047</v>
      </c>
      <c r="I58" s="30" t="s">
        <v>86</v>
      </c>
      <c r="J58" s="142">
        <f>IF('[1]p14'!$H$128&lt;&gt;0,'[1]p14'!$H$128,"")</f>
      </c>
      <c r="K58" s="30" t="s">
        <v>90</v>
      </c>
      <c r="L58" s="382">
        <f>IF('[1]p14'!$J$126&lt;&gt;0,'[1]p14'!$J$126,"")</f>
      </c>
      <c r="M58" s="382"/>
      <c r="N58" s="382"/>
      <c r="O58" s="382"/>
      <c r="P58" s="383"/>
      <c r="Q58" s="48"/>
    </row>
    <row r="59" spans="1:17" s="2" customFormat="1" ht="13.5" customHeight="1">
      <c r="A59" s="29" t="s">
        <v>87</v>
      </c>
      <c r="B59" s="322" t="str">
        <f>IF('[1]p14'!$A$126&lt;&gt;0,'[1]p14'!$A$126,"")</f>
        <v>A questão do meio-ambiente na indústria do Petróleo</v>
      </c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3"/>
      <c r="Q59" s="48"/>
    </row>
    <row r="60" spans="1:16" s="48" customFormat="1" ht="11.25">
      <c r="A60" s="384"/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</row>
    <row r="61" spans="1:16" s="48" customFormat="1" ht="11.25">
      <c r="A61" s="379"/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</row>
    <row r="62" spans="1:19" s="47" customFormat="1" ht="11.25">
      <c r="A62" s="341" t="str">
        <f>T('[1]p24'!$C$13:$G$13)</f>
        <v>Marco Aurélio Soares Souto</v>
      </c>
      <c r="B62" s="342"/>
      <c r="C62" s="342"/>
      <c r="D62" s="342"/>
      <c r="E62" s="343"/>
      <c r="F62" s="380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48"/>
      <c r="R62" s="46"/>
      <c r="S62" s="46"/>
    </row>
    <row r="63" spans="1:17" s="2" customFormat="1" ht="13.5" customHeight="1">
      <c r="A63" s="29" t="s">
        <v>84</v>
      </c>
      <c r="B63" s="367" t="str">
        <f>IF('[1]p24'!$A$110&lt;&gt;0,'[1]p24'!$A$110,"")</f>
        <v>Jesus Robson Silva Jerônimo Leite</v>
      </c>
      <c r="C63" s="367"/>
      <c r="D63" s="367"/>
      <c r="E63" s="367"/>
      <c r="F63" s="368"/>
      <c r="G63" s="30" t="s">
        <v>85</v>
      </c>
      <c r="H63" s="142">
        <f>IF('[1]p24'!$G$114&lt;&gt;0,'[1]p24'!$G$114,"")</f>
        <v>37625</v>
      </c>
      <c r="I63" s="30" t="s">
        <v>86</v>
      </c>
      <c r="J63" s="142">
        <f>IF('[1]p24'!$H$114&lt;&gt;0,'[1]p24'!$H$114,"")</f>
        <v>38442</v>
      </c>
      <c r="K63" s="30" t="s">
        <v>90</v>
      </c>
      <c r="L63" s="382" t="str">
        <f>IF('[1]p24'!$J$112&lt;&gt;0,'[1]p24'!$J$112,"")</f>
        <v>CAPES</v>
      </c>
      <c r="M63" s="382"/>
      <c r="N63" s="382"/>
      <c r="O63" s="382"/>
      <c r="P63" s="383"/>
      <c r="Q63" s="48"/>
    </row>
    <row r="64" spans="1:17" s="2" customFormat="1" ht="13.5" customHeight="1">
      <c r="A64" s="29" t="s">
        <v>87</v>
      </c>
      <c r="B64" s="322" t="str">
        <f>IF('[1]p24'!$A$112&lt;&gt;0,'[1]p24'!$A$112,"")</f>
        <v>Existência e Unid.de Soluç.Radialm.Simétricas para Problemas de Dirichlet em Bolas e no espaço Rn:</v>
      </c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3"/>
      <c r="Q64" s="48"/>
    </row>
    <row r="65" spans="1:16" s="48" customFormat="1" ht="11.25">
      <c r="A65" s="384"/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</row>
    <row r="66" spans="1:17" s="2" customFormat="1" ht="13.5" customHeight="1">
      <c r="A66" s="29" t="s">
        <v>84</v>
      </c>
      <c r="B66" s="367" t="str">
        <f>IF('[1]p24'!$A$117&lt;&gt;0,'[1]p24'!$A$117,"")</f>
        <v>Jesualdo Gomes das Chagas</v>
      </c>
      <c r="C66" s="367"/>
      <c r="D66" s="367"/>
      <c r="E66" s="367"/>
      <c r="F66" s="368"/>
      <c r="G66" s="30" t="s">
        <v>85</v>
      </c>
      <c r="H66" s="142">
        <f>IF('[1]p24'!$G$121&lt;&gt;0,'[1]p24'!$G$121,"")</f>
        <v>37865</v>
      </c>
      <c r="I66" s="30" t="s">
        <v>86</v>
      </c>
      <c r="J66" s="142">
        <f>IF('[1]p24'!$H$121&lt;&gt;0,'[1]p24'!$H$121,"")</f>
        <v>38594</v>
      </c>
      <c r="K66" s="30" t="s">
        <v>90</v>
      </c>
      <c r="L66" s="382" t="str">
        <f>IF('[1]p24'!$J$119&lt;&gt;0,'[1]p24'!$J$119,"")</f>
        <v>CAPES</v>
      </c>
      <c r="M66" s="382"/>
      <c r="N66" s="382"/>
      <c r="O66" s="382"/>
      <c r="P66" s="383"/>
      <c r="Q66" s="48"/>
    </row>
    <row r="67" spans="1:17" s="2" customFormat="1" ht="13.5" customHeight="1">
      <c r="A67" s="29" t="s">
        <v>87</v>
      </c>
      <c r="B67" s="322" t="str">
        <f>IF('[1]p24'!$A$119&lt;&gt;0,'[1]p24'!$A$119,"")</f>
        <v>Análise sobre Variedades Riemannianas</v>
      </c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3"/>
      <c r="Q67" s="48"/>
    </row>
    <row r="68" spans="1:16" s="48" customFormat="1" ht="11.25">
      <c r="A68" s="384"/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</row>
    <row r="69" spans="1:17" s="2" customFormat="1" ht="13.5" customHeight="1">
      <c r="A69" s="29" t="s">
        <v>84</v>
      </c>
      <c r="B69" s="367" t="str">
        <f>IF('[1]p24'!$A$124&lt;&gt;0,'[1]p24'!$A$124,"")</f>
        <v>Cícero Januário Guimarães</v>
      </c>
      <c r="C69" s="367"/>
      <c r="D69" s="367"/>
      <c r="E69" s="367"/>
      <c r="F69" s="368"/>
      <c r="G69" s="30" t="s">
        <v>85</v>
      </c>
      <c r="H69" s="142">
        <f>IF('[1]p24'!$G$128&lt;&gt;0,'[1]p24'!$G$128,"")</f>
        <v>38047</v>
      </c>
      <c r="I69" s="30" t="s">
        <v>86</v>
      </c>
      <c r="J69" s="142">
        <f>IF('[1]p24'!$H$128&lt;&gt;0,'[1]p24'!$H$128,"")</f>
        <v>38777</v>
      </c>
      <c r="K69" s="30" t="s">
        <v>90</v>
      </c>
      <c r="L69" s="382" t="str">
        <f>IF('[1]p24'!$J$126&lt;&gt;0,'[1]p24'!$J$126,"")</f>
        <v>CAPES</v>
      </c>
      <c r="M69" s="382"/>
      <c r="N69" s="382"/>
      <c r="O69" s="382"/>
      <c r="P69" s="383"/>
      <c r="Q69" s="48"/>
    </row>
    <row r="70" spans="1:17" s="2" customFormat="1" ht="13.5" customHeight="1">
      <c r="A70" s="29" t="s">
        <v>87</v>
      </c>
      <c r="B70" s="322" t="str">
        <f>IF('[1]p24'!$A$126&lt;&gt;0,'[1]p24'!$A$126,"")</f>
        <v>O Operador p(x)-Laplaciano</v>
      </c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3"/>
      <c r="Q70" s="48"/>
    </row>
    <row r="71" spans="1:16" s="48" customFormat="1" ht="11.25">
      <c r="A71" s="384"/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</row>
    <row r="72" spans="1:16" s="48" customFormat="1" ht="11.25">
      <c r="A72" s="379"/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</row>
    <row r="73" spans="1:19" s="47" customFormat="1" ht="11.25">
      <c r="A73" s="341" t="str">
        <f>T('[1]p27'!$C$13:$G$13)</f>
        <v>Rosana Marques da Silva</v>
      </c>
      <c r="B73" s="342"/>
      <c r="C73" s="342"/>
      <c r="D73" s="342"/>
      <c r="E73" s="343"/>
      <c r="F73" s="380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Q73" s="48"/>
      <c r="R73" s="46"/>
      <c r="S73" s="46"/>
    </row>
    <row r="74" spans="1:17" s="2" customFormat="1" ht="13.5" customHeight="1">
      <c r="A74" s="29" t="s">
        <v>84</v>
      </c>
      <c r="B74" s="367" t="str">
        <f>IF('[1]p27'!$A$110&lt;&gt;0,'[1]p27'!$A$110,"")</f>
        <v>Thiciany Matsudo Iwano</v>
      </c>
      <c r="C74" s="367"/>
      <c r="D74" s="367"/>
      <c r="E74" s="367"/>
      <c r="F74" s="368"/>
      <c r="G74" s="30" t="s">
        <v>85</v>
      </c>
      <c r="H74" s="142">
        <f>IF('[1]p27'!$G$114&lt;&gt;0,'[1]p27'!$G$114,"")</f>
        <v>37625</v>
      </c>
      <c r="I74" s="30" t="s">
        <v>86</v>
      </c>
      <c r="J74" s="142" t="str">
        <f>IF('[1]p27'!$H$114&lt;&gt;0,'[1]p27'!$H$114,"")</f>
        <v>31/03/05</v>
      </c>
      <c r="K74" s="30" t="s">
        <v>90</v>
      </c>
      <c r="L74" s="382">
        <f>IF('[1]p27'!$J$112&lt;&gt;0,'[1]p27'!$J$112,"")</f>
      </c>
      <c r="M74" s="382"/>
      <c r="N74" s="382"/>
      <c r="O74" s="382"/>
      <c r="P74" s="383"/>
      <c r="Q74" s="48"/>
    </row>
    <row r="75" spans="1:17" s="2" customFormat="1" ht="13.5" customHeight="1">
      <c r="A75" s="29" t="s">
        <v>87</v>
      </c>
      <c r="B75" s="322" t="str">
        <f>IF('[1]p27'!$A$112&lt;&gt;0,'[1]p27'!$A$112,"")</f>
        <v>Poligonização de Superfícies Implícitas</v>
      </c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3"/>
      <c r="Q75" s="48"/>
    </row>
    <row r="76" spans="1:16" s="48" customFormat="1" ht="11.25">
      <c r="A76" s="379"/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</row>
    <row r="77" spans="1:17" s="2" customFormat="1" ht="13.5" customHeight="1">
      <c r="A77" s="29" t="s">
        <v>84</v>
      </c>
      <c r="B77" s="367">
        <f>IF('[1]p50'!$A$131&lt;&gt;0,'[1]p50'!$A$131,"")</f>
      </c>
      <c r="C77" s="367"/>
      <c r="D77" s="367"/>
      <c r="E77" s="367"/>
      <c r="F77" s="368"/>
      <c r="G77" s="30" t="s">
        <v>85</v>
      </c>
      <c r="H77" s="142">
        <f>IF('[1]p50'!$G$135&lt;&gt;0,'[1]p50'!$G$135,"")</f>
      </c>
      <c r="I77" s="30" t="s">
        <v>86</v>
      </c>
      <c r="J77" s="142">
        <f>IF('[1]p50'!$H$135&lt;&gt;0,'[1]p50'!$H$135,"")</f>
      </c>
      <c r="K77" s="30" t="s">
        <v>90</v>
      </c>
      <c r="L77" s="382">
        <f>IF('[1]p50'!$J$133&lt;&gt;0,'[1]p50'!$J$133,"")</f>
      </c>
      <c r="M77" s="382"/>
      <c r="N77" s="382"/>
      <c r="O77" s="382"/>
      <c r="P77" s="383"/>
      <c r="Q77" s="48"/>
    </row>
    <row r="78" spans="1:17" s="2" customFormat="1" ht="13.5" customHeight="1">
      <c r="A78" s="29" t="s">
        <v>87</v>
      </c>
      <c r="B78" s="322">
        <f>IF('[1]p50'!$A$133&lt;&gt;0,'[1]p50'!$A$133,"")</f>
      </c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3"/>
      <c r="Q78" s="48"/>
    </row>
    <row r="79" spans="1:16" s="48" customFormat="1" ht="11.25">
      <c r="A79" s="379"/>
      <c r="B79" s="379"/>
      <c r="C79" s="379"/>
      <c r="D79" s="379"/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</row>
  </sheetData>
  <sheetProtection password="CA19" sheet="1" objects="1" scenarios="1"/>
  <mergeCells count="110">
    <mergeCell ref="B77:F77"/>
    <mergeCell ref="L77:P77"/>
    <mergeCell ref="B78:P78"/>
    <mergeCell ref="B44:F44"/>
    <mergeCell ref="L44:P44"/>
    <mergeCell ref="B45:P45"/>
    <mergeCell ref="A46:P46"/>
    <mergeCell ref="B53:P53"/>
    <mergeCell ref="A54:P54"/>
    <mergeCell ref="B55:F55"/>
    <mergeCell ref="A79:P79"/>
    <mergeCell ref="B47:F47"/>
    <mergeCell ref="L47:P47"/>
    <mergeCell ref="B48:P48"/>
    <mergeCell ref="A49:P49"/>
    <mergeCell ref="A50:P50"/>
    <mergeCell ref="A51:E51"/>
    <mergeCell ref="F51:P51"/>
    <mergeCell ref="B52:F52"/>
    <mergeCell ref="L52:P52"/>
    <mergeCell ref="A43:E43"/>
    <mergeCell ref="F43:P43"/>
    <mergeCell ref="B38:P38"/>
    <mergeCell ref="A39:P39"/>
    <mergeCell ref="B40:F40"/>
    <mergeCell ref="L40:P40"/>
    <mergeCell ref="B41:P41"/>
    <mergeCell ref="A42:P42"/>
    <mergeCell ref="B35:P35"/>
    <mergeCell ref="A36:P36"/>
    <mergeCell ref="B37:F37"/>
    <mergeCell ref="L37:P37"/>
    <mergeCell ref="B32:P32"/>
    <mergeCell ref="A33:P33"/>
    <mergeCell ref="B34:F34"/>
    <mergeCell ref="L34:P34"/>
    <mergeCell ref="A30:E30"/>
    <mergeCell ref="F30:P30"/>
    <mergeCell ref="B31:F31"/>
    <mergeCell ref="L31:P31"/>
    <mergeCell ref="A29:P29"/>
    <mergeCell ref="B27:F27"/>
    <mergeCell ref="L27:P27"/>
    <mergeCell ref="B28:P28"/>
    <mergeCell ref="B24:F24"/>
    <mergeCell ref="L24:P24"/>
    <mergeCell ref="B25:P25"/>
    <mergeCell ref="A26:P26"/>
    <mergeCell ref="B21:F21"/>
    <mergeCell ref="L21:P21"/>
    <mergeCell ref="B22:P22"/>
    <mergeCell ref="A23:P23"/>
    <mergeCell ref="A19:P19"/>
    <mergeCell ref="A20:E20"/>
    <mergeCell ref="F20:P20"/>
    <mergeCell ref="B17:P17"/>
    <mergeCell ref="A18:P18"/>
    <mergeCell ref="A15:E15"/>
    <mergeCell ref="F15:P15"/>
    <mergeCell ref="B16:F16"/>
    <mergeCell ref="L16:P16"/>
    <mergeCell ref="A14:P14"/>
    <mergeCell ref="B11:F11"/>
    <mergeCell ref="L11:P11"/>
    <mergeCell ref="B12:P12"/>
    <mergeCell ref="A13:P13"/>
    <mergeCell ref="B8:F8"/>
    <mergeCell ref="L8:P8"/>
    <mergeCell ref="B9:P9"/>
    <mergeCell ref="A10:P10"/>
    <mergeCell ref="A6:P6"/>
    <mergeCell ref="A7:E7"/>
    <mergeCell ref="F7:P7"/>
    <mergeCell ref="Q1:Q5"/>
    <mergeCell ref="A1:P1"/>
    <mergeCell ref="A4:P5"/>
    <mergeCell ref="A2:P2"/>
    <mergeCell ref="M3:N3"/>
    <mergeCell ref="A3:E3"/>
    <mergeCell ref="L55:P55"/>
    <mergeCell ref="B56:P56"/>
    <mergeCell ref="A57:P57"/>
    <mergeCell ref="B58:F58"/>
    <mergeCell ref="L58:P58"/>
    <mergeCell ref="B59:P59"/>
    <mergeCell ref="A60:P60"/>
    <mergeCell ref="A62:E62"/>
    <mergeCell ref="F62:P62"/>
    <mergeCell ref="A61:P61"/>
    <mergeCell ref="B63:F63"/>
    <mergeCell ref="L63:P63"/>
    <mergeCell ref="B64:P64"/>
    <mergeCell ref="A65:P65"/>
    <mergeCell ref="L69:P69"/>
    <mergeCell ref="B70:P70"/>
    <mergeCell ref="A71:P71"/>
    <mergeCell ref="B66:F66"/>
    <mergeCell ref="L66:P66"/>
    <mergeCell ref="B67:P67"/>
    <mergeCell ref="A68:P68"/>
    <mergeCell ref="B75:P75"/>
    <mergeCell ref="A76:P76"/>
    <mergeCell ref="O3:P3"/>
    <mergeCell ref="F3:L3"/>
    <mergeCell ref="A72:P72"/>
    <mergeCell ref="A73:E73"/>
    <mergeCell ref="F73:P73"/>
    <mergeCell ref="B74:F74"/>
    <mergeCell ref="L74:P74"/>
    <mergeCell ref="B69:F6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2"/>
  <dimension ref="A1:S148"/>
  <sheetViews>
    <sheetView workbookViewId="0" topLeftCell="A133">
      <selection activeCell="F169" sqref="F169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31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3"/>
      <c r="Q1" s="334"/>
    </row>
    <row r="2" spans="1:17" ht="13.5" thickBo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</row>
    <row r="3" spans="1:17" ht="13.5" thickBot="1">
      <c r="A3" s="331" t="s">
        <v>111</v>
      </c>
      <c r="B3" s="332"/>
      <c r="C3" s="332"/>
      <c r="D3" s="333"/>
      <c r="E3" s="354"/>
      <c r="F3" s="338"/>
      <c r="G3" s="338"/>
      <c r="H3" s="338"/>
      <c r="I3" s="338"/>
      <c r="J3" s="338"/>
      <c r="K3" s="338"/>
      <c r="L3" s="338"/>
      <c r="M3" s="352" t="s">
        <v>92</v>
      </c>
      <c r="N3" s="353"/>
      <c r="O3" s="336" t="str">
        <f>'[1]p1'!$H$4</f>
        <v>2004.1</v>
      </c>
      <c r="P3" s="337"/>
      <c r="Q3" s="334"/>
    </row>
    <row r="4" spans="1:17" s="1" customFormat="1" ht="12.7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34"/>
    </row>
    <row r="5" spans="1:17" s="8" customFormat="1" ht="12.75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34"/>
    </row>
    <row r="6" spans="1:19" s="9" customFormat="1" ht="12.75">
      <c r="A6" s="341" t="str">
        <f>T('[1]p1'!$C$13:$G$13)</f>
        <v>Alciônio Saldanha de Oliveira</v>
      </c>
      <c r="B6" s="342"/>
      <c r="C6" s="342"/>
      <c r="D6" s="342"/>
      <c r="E6" s="343"/>
      <c r="F6" s="380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34"/>
      <c r="R6" s="27"/>
      <c r="S6" s="27"/>
    </row>
    <row r="7" spans="1:17" s="1" customFormat="1" ht="13.5" customHeight="1">
      <c r="A7" s="29" t="s">
        <v>84</v>
      </c>
      <c r="B7" s="367" t="str">
        <f>IF('[1]p1'!$A$78&lt;&gt;0,'[1]p1'!$A$78,"")</f>
        <v>JOSIEUDO PEREIRA GAIÃO</v>
      </c>
      <c r="C7" s="367"/>
      <c r="D7" s="367"/>
      <c r="E7" s="367"/>
      <c r="F7" s="368"/>
      <c r="G7" s="30" t="s">
        <v>85</v>
      </c>
      <c r="H7" s="140">
        <f>IF('[1]p1'!$G$82&lt;&gt;0,'[1]p1'!$G$82,"")</f>
        <v>38139</v>
      </c>
      <c r="I7" s="30" t="s">
        <v>86</v>
      </c>
      <c r="J7" s="140">
        <f>IF('[1]p1'!$H$82&lt;&gt;0,'[1]p1'!$H$82,"")</f>
        <v>38323</v>
      </c>
      <c r="K7" s="30" t="s">
        <v>90</v>
      </c>
      <c r="L7" s="382" t="str">
        <f>IF('[1]p1'!$A$82&lt;&gt;0,'[1]p1'!$A$82,"")</f>
        <v>Monitoria</v>
      </c>
      <c r="M7" s="382"/>
      <c r="N7" s="382"/>
      <c r="O7" s="382"/>
      <c r="P7" s="383"/>
      <c r="Q7" s="334"/>
    </row>
    <row r="8" spans="1:17" s="1" customFormat="1" ht="13.5" customHeight="1">
      <c r="A8" s="29" t="s">
        <v>87</v>
      </c>
      <c r="B8" s="322" t="str">
        <f>IF('[1]p1'!$A$80&lt;&gt;0,'[1]p1'!$A$80,"")</f>
        <v>PROJETO DE MONITORIA - DME - 2004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3"/>
      <c r="Q8" s="334"/>
    </row>
    <row r="9" spans="1:17" ht="12.75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34"/>
    </row>
    <row r="10" spans="1:17" s="1" customFormat="1" ht="13.5" customHeight="1">
      <c r="A10" s="29" t="s">
        <v>84</v>
      </c>
      <c r="B10" s="367" t="str">
        <f>IF('[1]p1'!$A$85&lt;&gt;0,'[1]p1'!$A$85,"")</f>
        <v>JACQUELINE FELIX DE BRITO</v>
      </c>
      <c r="C10" s="367"/>
      <c r="D10" s="367"/>
      <c r="E10" s="367"/>
      <c r="F10" s="368"/>
      <c r="G10" s="30" t="s">
        <v>85</v>
      </c>
      <c r="H10" s="140">
        <f>IF('[1]p1'!$G$89&lt;&gt;0,'[1]p1'!$G$89,"")</f>
        <v>38047</v>
      </c>
      <c r="I10" s="30" t="s">
        <v>86</v>
      </c>
      <c r="J10" s="140">
        <f>IF('[1]p1'!$H$89&lt;&gt;0,'[1]p1'!$H$89,"")</f>
        <v>38472</v>
      </c>
      <c r="K10" s="30" t="s">
        <v>90</v>
      </c>
      <c r="L10" s="382" t="str">
        <f>IF('[1]p1'!$A$89&lt;&gt;0,'[1]p1'!$A$89,"")</f>
        <v>Instituto do Milênio em Matemática </v>
      </c>
      <c r="M10" s="382"/>
      <c r="N10" s="382"/>
      <c r="O10" s="382"/>
      <c r="P10" s="383"/>
      <c r="Q10" s="334"/>
    </row>
    <row r="11" spans="1:17" s="1" customFormat="1" ht="13.5" customHeight="1">
      <c r="A11" s="29" t="s">
        <v>87</v>
      </c>
      <c r="B11" s="322" t="str">
        <f>IF('[1]p1'!$A$87&lt;&gt;0,'[1]p1'!$A$87,"")</f>
        <v>ABORDANDO TÓPICOS DE EQUAÇÕES DIFERENCIAIS COM O USO DO MAPLE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3"/>
      <c r="Q11" s="334"/>
    </row>
    <row r="12" spans="1:17" ht="12.75">
      <c r="A12" s="384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34"/>
    </row>
    <row r="13" spans="1:17" s="1" customFormat="1" ht="13.5" customHeight="1">
      <c r="A13" s="29" t="s">
        <v>84</v>
      </c>
      <c r="B13" s="367" t="str">
        <f>IF('[1]p1'!$A$92&lt;&gt;0,'[1]p1'!$A$92,"")</f>
        <v>ERICA PATRICIA DOS SANTOS BRASIL</v>
      </c>
      <c r="C13" s="367"/>
      <c r="D13" s="367"/>
      <c r="E13" s="367"/>
      <c r="F13" s="368"/>
      <c r="G13" s="30" t="s">
        <v>85</v>
      </c>
      <c r="H13" s="140">
        <f>IF('[1]p1'!$G$96&lt;&gt;0,'[1]p1'!$G$96,"")</f>
        <v>38147</v>
      </c>
      <c r="I13" s="30" t="s">
        <v>86</v>
      </c>
      <c r="J13" s="140">
        <f>IF('[1]p1'!$H$96&lt;&gt;0,'[1]p1'!$H$96,"")</f>
      </c>
      <c r="K13" s="30" t="s">
        <v>90</v>
      </c>
      <c r="L13" s="382" t="str">
        <f>IF('[1]p1'!$A$96&lt;&gt;0,'[1]p1'!$A$96,"")</f>
        <v>PROLICEM</v>
      </c>
      <c r="M13" s="382"/>
      <c r="N13" s="382"/>
      <c r="O13" s="382"/>
      <c r="P13" s="383"/>
      <c r="Q13" s="334"/>
    </row>
    <row r="14" spans="1:17" s="1" customFormat="1" ht="13.5" customHeight="1">
      <c r="A14" s="29" t="s">
        <v>87</v>
      </c>
      <c r="B14" s="322" t="str">
        <f>IF('[1]p1'!$A$94&lt;&gt;0,'[1]p1'!$A$94,"")</f>
        <v>CONTEXTUALIZANDO A MATEMATICA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3"/>
      <c r="Q14" s="334"/>
    </row>
    <row r="15" spans="1:17" ht="12.75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34"/>
    </row>
    <row r="16" spans="1:19" s="9" customFormat="1" ht="12.75">
      <c r="A16" s="341" t="str">
        <f>T('[1]p2'!$C$13:$G$13)</f>
        <v>Alexsandro Bezerra Cavalcanti</v>
      </c>
      <c r="B16" s="342"/>
      <c r="C16" s="342"/>
      <c r="D16" s="342"/>
      <c r="E16" s="343"/>
      <c r="F16" s="380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/>
      <c r="R16" s="27"/>
      <c r="S16" s="27"/>
    </row>
    <row r="17" spans="1:17" s="1" customFormat="1" ht="13.5" customHeight="1">
      <c r="A17" s="29" t="s">
        <v>84</v>
      </c>
      <c r="B17" s="367" t="str">
        <f>IF('[1]p2'!$A$78&lt;&gt;0,'[1]p2'!$A$78,"")</f>
        <v>Natanailza Martins Alves</v>
      </c>
      <c r="C17" s="367"/>
      <c r="D17" s="367"/>
      <c r="E17" s="367"/>
      <c r="F17" s="368"/>
      <c r="G17" s="30" t="s">
        <v>85</v>
      </c>
      <c r="H17" s="140">
        <f>IF('[1]p2'!$G$82&lt;&gt;0,'[1]p2'!$G$82,"")</f>
        <v>38047</v>
      </c>
      <c r="I17" s="30" t="s">
        <v>86</v>
      </c>
      <c r="J17" s="140">
        <f>IF('[1]p2'!$H$82&lt;&gt;0,'[1]p2'!$H$82,"")</f>
        <v>38322</v>
      </c>
      <c r="K17" s="30" t="s">
        <v>90</v>
      </c>
      <c r="L17" s="382" t="str">
        <f>IF('[1]p2'!$A$82&lt;&gt;0,'[1]p2'!$A$82,"")</f>
        <v>Instituto do Milênio em Matemática </v>
      </c>
      <c r="M17" s="382"/>
      <c r="N17" s="382"/>
      <c r="O17" s="382"/>
      <c r="P17" s="383"/>
      <c r="Q17"/>
    </row>
    <row r="18" spans="1:17" s="1" customFormat="1" ht="13.5" customHeight="1">
      <c r="A18" s="29" t="s">
        <v>87</v>
      </c>
      <c r="B18" s="322" t="str">
        <f>IF('[1]p2'!$A$80&lt;&gt;0,'[1]p2'!$A$80,"")</f>
        <v>Estatística: Aplicações à Econometria</v>
      </c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3"/>
      <c r="Q18"/>
    </row>
    <row r="19" spans="1:16" ht="12.75">
      <c r="A19" s="384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</row>
    <row r="20" spans="1:19" s="9" customFormat="1" ht="12.75">
      <c r="A20" s="341" t="str">
        <f>T('[1]p4'!$C$13:$G$13)</f>
        <v>Amauri Araújo Cruz</v>
      </c>
      <c r="B20" s="342"/>
      <c r="C20" s="342"/>
      <c r="D20" s="342"/>
      <c r="E20" s="343"/>
      <c r="F20" s="380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/>
      <c r="R20" s="27"/>
      <c r="S20" s="27"/>
    </row>
    <row r="21" spans="1:17" s="1" customFormat="1" ht="13.5" customHeight="1">
      <c r="A21" s="29" t="s">
        <v>84</v>
      </c>
      <c r="B21" s="367" t="str">
        <f>IF('[1]p4'!$A$78&lt;&gt;0,'[1]p4'!$A$78,"")</f>
        <v>Carlos Eduardo de Oliveira</v>
      </c>
      <c r="C21" s="367"/>
      <c r="D21" s="367"/>
      <c r="E21" s="367"/>
      <c r="F21" s="368"/>
      <c r="G21" s="30" t="s">
        <v>85</v>
      </c>
      <c r="H21" s="140">
        <f>IF('[1]p4'!$G$82&lt;&gt;0,'[1]p4'!$G$82,"")</f>
        <v>38047</v>
      </c>
      <c r="I21" s="30" t="s">
        <v>86</v>
      </c>
      <c r="J21" s="140">
        <f>IF('[1]p4'!$H$82&lt;&gt;0,'[1]p4'!$H$82,"")</f>
        <v>38351</v>
      </c>
      <c r="K21" s="30" t="s">
        <v>90</v>
      </c>
      <c r="L21" s="382" t="str">
        <f>IF('[1]p4'!$A$82&lt;&gt;0,'[1]p4'!$A$82,"")</f>
        <v>Extensão-PROBEX</v>
      </c>
      <c r="M21" s="382"/>
      <c r="N21" s="382"/>
      <c r="O21" s="382"/>
      <c r="P21" s="383"/>
      <c r="Q21"/>
    </row>
    <row r="22" spans="1:17" s="1" customFormat="1" ht="13.5" customHeight="1">
      <c r="A22" s="29" t="s">
        <v>87</v>
      </c>
      <c r="B22" s="322" t="str">
        <f>IF('[1]p4'!$A$80&lt;&gt;0,'[1]p4'!$A$80,"")</f>
        <v>Minicurso de Laboratório para professores do Ensino Médio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3"/>
      <c r="Q22"/>
    </row>
    <row r="23" spans="1:16" ht="12.75">
      <c r="A23" s="384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</row>
    <row r="24" spans="1:17" s="1" customFormat="1" ht="13.5" customHeight="1">
      <c r="A24" s="29" t="s">
        <v>84</v>
      </c>
      <c r="B24" s="367" t="str">
        <f>IF('[1]p4'!$A$85&lt;&gt;0,'[1]p4'!$A$85,"")</f>
        <v>Adréa dos Santos Araújo</v>
      </c>
      <c r="C24" s="367"/>
      <c r="D24" s="367"/>
      <c r="E24" s="367"/>
      <c r="F24" s="368"/>
      <c r="G24" s="30" t="s">
        <v>85</v>
      </c>
      <c r="H24" s="140">
        <f>IF('[1]p4'!$G$89&lt;&gt;0,'[1]p4'!$G$89,"")</f>
        <v>38047</v>
      </c>
      <c r="I24" s="30" t="s">
        <v>86</v>
      </c>
      <c r="J24" s="140">
        <f>IF('[1]p4'!$H$89&lt;&gt;0,'[1]p4'!$H$89,"")</f>
        <v>38351</v>
      </c>
      <c r="K24" s="30" t="s">
        <v>90</v>
      </c>
      <c r="L24" s="382" t="str">
        <f>IF('[1]p4'!$A$89&lt;&gt;0,'[1]p4'!$A$89,"")</f>
        <v>Extensão-PROBEX</v>
      </c>
      <c r="M24" s="382"/>
      <c r="N24" s="382"/>
      <c r="O24" s="382"/>
      <c r="P24" s="383"/>
      <c r="Q24"/>
    </row>
    <row r="25" spans="1:17" s="1" customFormat="1" ht="13.5" customHeight="1">
      <c r="A25" s="29" t="s">
        <v>87</v>
      </c>
      <c r="B25" s="322" t="str">
        <f>IF('[1]p4'!$A$87&lt;&gt;0,'[1]p4'!$A$87,"")</f>
        <v>Minicurso de Laboratório para professores do Ensino Médio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3"/>
      <c r="Q25"/>
    </row>
    <row r="26" spans="1:16" ht="12.75">
      <c r="A26" s="384"/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</row>
    <row r="27" spans="1:19" s="9" customFormat="1" ht="12.75">
      <c r="A27" s="341" t="str">
        <f>T('[1]p5'!$C$13:$G$13)</f>
        <v>Antônio José da Silva</v>
      </c>
      <c r="B27" s="342"/>
      <c r="C27" s="342"/>
      <c r="D27" s="342"/>
      <c r="E27" s="343"/>
      <c r="F27" s="380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/>
      <c r="R27" s="27"/>
      <c r="S27" s="27"/>
    </row>
    <row r="28" spans="1:17" s="1" customFormat="1" ht="13.5" customHeight="1">
      <c r="A28" s="29" t="s">
        <v>84</v>
      </c>
      <c r="B28" s="367" t="str">
        <f>IF('[1]p5'!$A$78&lt;&gt;0,'[1]p5'!$A$78,"")</f>
        <v>Lysandro Coêlho Sales</v>
      </c>
      <c r="C28" s="367"/>
      <c r="D28" s="367"/>
      <c r="E28" s="367"/>
      <c r="F28" s="368"/>
      <c r="G28" s="30" t="s">
        <v>85</v>
      </c>
      <c r="H28" s="140">
        <f>IF('[1]p5'!$G$82&lt;&gt;0,'[1]p5'!$G$82,"")</f>
        <v>37956</v>
      </c>
      <c r="I28" s="30" t="s">
        <v>86</v>
      </c>
      <c r="J28" s="140">
        <f>IF('[1]p5'!$H$82&lt;&gt;0,'[1]p5'!$H$82,"")</f>
        <v>38138</v>
      </c>
      <c r="K28" s="30" t="s">
        <v>90</v>
      </c>
      <c r="L28" s="382" t="str">
        <f>IF('[1]p5'!$A$82&lt;&gt;0,'[1]p5'!$A$82,"")</f>
        <v>Instituto do Milênio em Matemática </v>
      </c>
      <c r="M28" s="382"/>
      <c r="N28" s="382"/>
      <c r="O28" s="382"/>
      <c r="P28" s="383"/>
      <c r="Q28"/>
    </row>
    <row r="29" spans="1:17" s="1" customFormat="1" ht="13.5" customHeight="1">
      <c r="A29" s="29" t="s">
        <v>87</v>
      </c>
      <c r="B29" s="322" t="str">
        <f>IF('[1]p5'!$A$80&lt;&gt;0,'[1]p5'!$A$80,"")</f>
        <v>Álgebra Linear com Aplicações a Estatística</v>
      </c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3"/>
      <c r="Q29"/>
    </row>
    <row r="30" spans="1:16" ht="12.75">
      <c r="A30" s="384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</row>
    <row r="31" spans="1:17" s="1" customFormat="1" ht="13.5" customHeight="1">
      <c r="A31" s="29" t="s">
        <v>84</v>
      </c>
      <c r="B31" s="367" t="str">
        <f>IF('[1]p5'!$A$85&lt;&gt;0,'[1]p5'!$A$85,"")</f>
        <v>Natanailza Martins Alves</v>
      </c>
      <c r="C31" s="367"/>
      <c r="D31" s="367"/>
      <c r="E31" s="367"/>
      <c r="F31" s="368"/>
      <c r="G31" s="30" t="s">
        <v>85</v>
      </c>
      <c r="H31" s="140">
        <f>IF('[1]p5'!$G$89&lt;&gt;0,'[1]p5'!$G$89,"")</f>
        <v>38047</v>
      </c>
      <c r="I31" s="30" t="s">
        <v>86</v>
      </c>
      <c r="J31" s="140">
        <f>IF('[1]p5'!$H$89&lt;&gt;0,'[1]p5'!$H$89,"")</f>
        <v>38443</v>
      </c>
      <c r="K31" s="30" t="s">
        <v>90</v>
      </c>
      <c r="L31" s="382" t="str">
        <f>IF('[1]p5'!$A$89&lt;&gt;0,'[1]p5'!$A$89,"")</f>
        <v>Instituto do Milênio em Matemática </v>
      </c>
      <c r="M31" s="382"/>
      <c r="N31" s="382"/>
      <c r="O31" s="382"/>
      <c r="P31" s="383"/>
      <c r="Q31"/>
    </row>
    <row r="32" spans="1:17" s="1" customFormat="1" ht="13.5" customHeight="1">
      <c r="A32" s="29" t="s">
        <v>87</v>
      </c>
      <c r="B32" s="322" t="str">
        <f>IF('[1]p5'!$A$87&lt;&gt;0,'[1]p5'!$A$87,"")</f>
        <v>Estatística Aplicada a Econometria</v>
      </c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3"/>
      <c r="Q32"/>
    </row>
    <row r="33" spans="1:16" ht="12.75">
      <c r="A33" s="379"/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</row>
    <row r="34" spans="1:19" s="9" customFormat="1" ht="12.75">
      <c r="A34" s="341" t="str">
        <f>T('[1]p8'!$C$13:$G$13)</f>
        <v>Aparecido Jesuino de Souza</v>
      </c>
      <c r="B34" s="342"/>
      <c r="C34" s="342"/>
      <c r="D34" s="342"/>
      <c r="E34" s="343"/>
      <c r="F34" s="380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/>
      <c r="R34" s="27"/>
      <c r="S34" s="27"/>
    </row>
    <row r="35" spans="1:17" s="1" customFormat="1" ht="13.5" customHeight="1">
      <c r="A35" s="29" t="s">
        <v>84</v>
      </c>
      <c r="B35" s="367" t="str">
        <f>IF('[1]p8'!$A$78&lt;&gt;0,'[1]p8'!$A$78,"")</f>
        <v>Gustavo Santos Silva</v>
      </c>
      <c r="C35" s="367"/>
      <c r="D35" s="367"/>
      <c r="E35" s="367"/>
      <c r="F35" s="368"/>
      <c r="G35" s="30" t="s">
        <v>85</v>
      </c>
      <c r="H35" s="140">
        <f>IF('[1]p8'!$G$82&lt;&gt;0,'[1]p8'!$G$82,"")</f>
        <v>37865</v>
      </c>
      <c r="I35" s="30" t="s">
        <v>86</v>
      </c>
      <c r="J35" s="140">
        <f>IF('[1]p8'!$H$82&lt;&gt;0,'[1]p8'!$H$82,"")</f>
        <v>38352</v>
      </c>
      <c r="K35" s="30" t="s">
        <v>90</v>
      </c>
      <c r="L35" s="382" t="str">
        <f>IF('[1]p8'!$A$82&lt;&gt;0,'[1]p8'!$A$82,"")</f>
        <v>Programa de Recursos Humanos da ANP-PRH25</v>
      </c>
      <c r="M35" s="382"/>
      <c r="N35" s="382"/>
      <c r="O35" s="382"/>
      <c r="P35" s="383"/>
      <c r="Q35"/>
    </row>
    <row r="36" spans="1:17" s="1" customFormat="1" ht="13.5" customHeight="1">
      <c r="A36" s="29" t="s">
        <v>87</v>
      </c>
      <c r="B36" s="322" t="str">
        <f>IF('[1]p8'!$A$80&lt;&gt;0,'[1]p8'!$A$80,"")</f>
        <v>Comparação entre os modelos de Corey e de Stone para fluxos trifasicos em meios porosos</v>
      </c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3"/>
      <c r="Q36"/>
    </row>
    <row r="37" spans="1:16" ht="12.75">
      <c r="A37" s="384"/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</row>
    <row r="38" spans="1:17" s="1" customFormat="1" ht="13.5" customHeight="1">
      <c r="A38" s="29" t="s">
        <v>84</v>
      </c>
      <c r="B38" s="367" t="str">
        <f>IF('[1]p8'!$A$85&lt;&gt;0,'[1]p8'!$A$85,"")</f>
        <v>Enivaldo Santos Barbosa</v>
      </c>
      <c r="C38" s="367"/>
      <c r="D38" s="367"/>
      <c r="E38" s="367"/>
      <c r="F38" s="368"/>
      <c r="G38" s="30" t="s">
        <v>85</v>
      </c>
      <c r="H38" s="140">
        <f>IF('[1]p8'!$G$89&lt;&gt;0,'[1]p8'!$G$89,"")</f>
        <v>37500</v>
      </c>
      <c r="I38" s="30" t="s">
        <v>86</v>
      </c>
      <c r="J38" s="140">
        <f>IF('[1]p8'!$H$89&lt;&gt;0,'[1]p8'!$H$89,"")</f>
        <v>38337</v>
      </c>
      <c r="K38" s="30" t="s">
        <v>90</v>
      </c>
      <c r="L38" s="382" t="str">
        <f>IF('[1]p8'!$A$89&lt;&gt;0,'[1]p8'!$A$89,"")</f>
        <v>Programa de Recursos Humanos da ANP-PRH25</v>
      </c>
      <c r="M38" s="382"/>
      <c r="N38" s="382"/>
      <c r="O38" s="382"/>
      <c r="P38" s="383"/>
      <c r="Q38"/>
    </row>
    <row r="39" spans="1:17" s="1" customFormat="1" ht="13.5" customHeight="1">
      <c r="A39" s="29" t="s">
        <v>87</v>
      </c>
      <c r="B39" s="322" t="str">
        <f>IF('[1]p8'!$A$87&lt;&gt;0,'[1]p8'!$A$87,"")</f>
        <v>Injeção de Água com Taxas Alternadas em Reservatórios Petrolíferos (monografia aprovada em 16/12/04).</v>
      </c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3"/>
      <c r="Q39"/>
    </row>
    <row r="40" spans="1:16" ht="12.75">
      <c r="A40" s="384"/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</row>
    <row r="41" spans="1:17" s="1" customFormat="1" ht="13.5" customHeight="1">
      <c r="A41" s="29" t="s">
        <v>84</v>
      </c>
      <c r="B41" s="367" t="str">
        <f>IF('[1]p8'!$A$92&lt;&gt;0,'[1]p8'!$A$92,"")</f>
        <v>Patrício Luiz de Andrade</v>
      </c>
      <c r="C41" s="367"/>
      <c r="D41" s="367"/>
      <c r="E41" s="367"/>
      <c r="F41" s="368"/>
      <c r="G41" s="30" t="s">
        <v>85</v>
      </c>
      <c r="H41" s="140">
        <f>IF('[1]p8'!$G$96&lt;&gt;0,'[1]p8'!$G$96,"")</f>
        <v>37408</v>
      </c>
      <c r="I41" s="30" t="s">
        <v>86</v>
      </c>
      <c r="J41" s="140">
        <f>IF('[1]p8'!$H$96&lt;&gt;0,'[1]p8'!$H$96,"")</f>
        <v>38411</v>
      </c>
      <c r="K41" s="30" t="s">
        <v>90</v>
      </c>
      <c r="L41" s="382" t="str">
        <f>IF('[1]p8'!$A$96&lt;&gt;0,'[1]p8'!$A$96,"")</f>
        <v>Programa de Recursos Humanos da ANP-PRH25</v>
      </c>
      <c r="M41" s="382"/>
      <c r="N41" s="382"/>
      <c r="O41" s="382"/>
      <c r="P41" s="383"/>
      <c r="Q41"/>
    </row>
    <row r="42" spans="1:17" s="1" customFormat="1" ht="13.5" customHeight="1">
      <c r="A42" s="29" t="s">
        <v>87</v>
      </c>
      <c r="B42" s="322" t="str">
        <f>IF('[1]p8'!$A$94&lt;&gt;0,'[1]p8'!$A$94,"")</f>
        <v>Escoamentos em reservatórios petrolíferos com injeção de ar</v>
      </c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3"/>
      <c r="Q42"/>
    </row>
    <row r="43" spans="1:16" ht="12.75">
      <c r="A43" s="379"/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</row>
    <row r="44" spans="1:19" s="9" customFormat="1" ht="12.75">
      <c r="A44" s="341" t="str">
        <f>T('[1]p10'!$C$13:$G$13)</f>
        <v>Claudianor Oliveira Alves</v>
      </c>
      <c r="B44" s="342"/>
      <c r="C44" s="342"/>
      <c r="D44" s="342"/>
      <c r="E44" s="343"/>
      <c r="F44" s="380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/>
      <c r="R44" s="27"/>
      <c r="S44" s="27"/>
    </row>
    <row r="45" spans="1:17" s="1" customFormat="1" ht="13.5" customHeight="1">
      <c r="A45" s="29" t="s">
        <v>84</v>
      </c>
      <c r="B45" s="367" t="str">
        <f>IF('[1]p10'!$A$78&lt;&gt;0,'[1]p10'!$A$78,"")</f>
        <v>Romero Alves Melo</v>
      </c>
      <c r="C45" s="367"/>
      <c r="D45" s="367"/>
      <c r="E45" s="367"/>
      <c r="F45" s="368"/>
      <c r="G45" s="30" t="s">
        <v>85</v>
      </c>
      <c r="H45" s="140">
        <f>IF('[1]p10'!$G$82&lt;&gt;0,'[1]p10'!$G$82,"")</f>
        <v>37750</v>
      </c>
      <c r="I45" s="30" t="s">
        <v>86</v>
      </c>
      <c r="J45" s="140">
        <f>IF('[1]p10'!$H$82&lt;&gt;0,'[1]p10'!$H$82,"")</f>
        <v>38564</v>
      </c>
      <c r="K45" s="30" t="s">
        <v>90</v>
      </c>
      <c r="L45" s="382" t="str">
        <f>IF('[1]p10'!$A$82&lt;&gt;0,'[1]p10'!$A$82,"")</f>
        <v>PIBIC</v>
      </c>
      <c r="M45" s="382"/>
      <c r="N45" s="382"/>
      <c r="O45" s="382"/>
      <c r="P45" s="383"/>
      <c r="Q45"/>
    </row>
    <row r="46" spans="1:17" s="1" customFormat="1" ht="13.5" customHeight="1">
      <c r="A46" s="29" t="s">
        <v>87</v>
      </c>
      <c r="B46" s="322" t="str">
        <f>IF('[1]p10'!$A$80&lt;&gt;0,'[1]p10'!$A$80,"")</f>
        <v>Equações Diferenciais com Aplicações</v>
      </c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3"/>
      <c r="Q46"/>
    </row>
    <row r="47" spans="1:16" ht="12.75">
      <c r="A47" s="384"/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</row>
    <row r="48" spans="1:19" s="9" customFormat="1" ht="12.75">
      <c r="A48" s="341" t="str">
        <f>T('[1]p11'!$C$13:$G$13)</f>
        <v>Daniel Cordeiro de Morais Filho</v>
      </c>
      <c r="B48" s="342"/>
      <c r="C48" s="342"/>
      <c r="D48" s="342"/>
      <c r="E48" s="343"/>
      <c r="F48" s="380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/>
      <c r="R48" s="27"/>
      <c r="S48" s="27"/>
    </row>
    <row r="49" spans="1:17" s="1" customFormat="1" ht="13.5" customHeight="1">
      <c r="A49" s="29" t="s">
        <v>84</v>
      </c>
      <c r="B49" s="367" t="str">
        <f>IF('[1]p11'!$A$78&lt;&gt;0,'[1]p11'!$A$78,"")</f>
        <v>Leomaques Francisco Silva Bernardo</v>
      </c>
      <c r="C49" s="367"/>
      <c r="D49" s="367"/>
      <c r="E49" s="367"/>
      <c r="F49" s="368"/>
      <c r="G49" s="30" t="s">
        <v>85</v>
      </c>
      <c r="H49" s="140">
        <f>IF('[1]p11'!$G$82&lt;&gt;0,'[1]p11'!$G$82,"")</f>
        <v>38047</v>
      </c>
      <c r="I49" s="30" t="s">
        <v>86</v>
      </c>
      <c r="J49" s="140">
        <f>IF('[1]p11'!$H$82&lt;&gt;0,'[1]p11'!$H$82,"")</f>
        <v>38107</v>
      </c>
      <c r="K49" s="30" t="s">
        <v>90</v>
      </c>
      <c r="L49" s="382" t="str">
        <f>IF('[1]p11'!$A$82&lt;&gt;0,'[1]p11'!$A$82,"")</f>
        <v>Instituto do Milênio em Matemática </v>
      </c>
      <c r="M49" s="382"/>
      <c r="N49" s="382"/>
      <c r="O49" s="382"/>
      <c r="P49" s="383"/>
      <c r="Q49"/>
    </row>
    <row r="50" spans="1:17" s="1" customFormat="1" ht="13.5" customHeight="1">
      <c r="A50" s="29" t="s">
        <v>87</v>
      </c>
      <c r="B50" s="322" t="str">
        <f>IF('[1]p11'!$A$80&lt;&gt;0,'[1]p11'!$A$80,"")</f>
        <v>Números Inteiros e Criptografia RSA</v>
      </c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3"/>
      <c r="Q50"/>
    </row>
    <row r="51" spans="1:16" ht="12.75">
      <c r="A51" s="384"/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</row>
    <row r="52" spans="1:17" s="1" customFormat="1" ht="13.5" customHeight="1">
      <c r="A52" s="29" t="s">
        <v>84</v>
      </c>
      <c r="B52" s="367" t="str">
        <f>IF('[1]p11'!$A$85&lt;&gt;0,'[1]p11'!$A$85,"")</f>
        <v>Carlos Eduardo de Oliveira</v>
      </c>
      <c r="C52" s="367"/>
      <c r="D52" s="367"/>
      <c r="E52" s="367"/>
      <c r="F52" s="368"/>
      <c r="G52" s="30" t="s">
        <v>85</v>
      </c>
      <c r="H52" s="140">
        <f>IF('[1]p11'!$G$89&lt;&gt;0,'[1]p11'!$G$89,"")</f>
        <v>38047</v>
      </c>
      <c r="I52" s="30" t="s">
        <v>86</v>
      </c>
      <c r="J52" s="140">
        <f>IF('[1]p11'!$H$89&lt;&gt;0,'[1]p11'!$H$89,"")</f>
        <v>38351</v>
      </c>
      <c r="K52" s="30" t="s">
        <v>90</v>
      </c>
      <c r="L52" s="382" t="str">
        <f>IF('[1]p11'!$A$89&lt;&gt;0,'[1]p11'!$A$89,"")</f>
        <v>Extensão-PROBEX</v>
      </c>
      <c r="M52" s="382"/>
      <c r="N52" s="382"/>
      <c r="O52" s="382"/>
      <c r="P52" s="383"/>
      <c r="Q52"/>
    </row>
    <row r="53" spans="1:17" s="1" customFormat="1" ht="13.5" customHeight="1">
      <c r="A53" s="29" t="s">
        <v>87</v>
      </c>
      <c r="B53" s="322" t="str">
        <f>IF('[1]p11'!$A$87&lt;&gt;0,'[1]p11'!$A$87,"")</f>
        <v>Minicurso de Laboratório para professores do Ensino Médio</v>
      </c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3"/>
      <c r="Q53"/>
    </row>
    <row r="54" spans="1:16" ht="12.75">
      <c r="A54" s="384"/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</row>
    <row r="55" spans="1:17" s="1" customFormat="1" ht="13.5" customHeight="1">
      <c r="A55" s="29" t="s">
        <v>84</v>
      </c>
      <c r="B55" s="367" t="str">
        <f>IF('[1]p11'!$A$92&lt;&gt;0,'[1]p11'!$A$92,"")</f>
        <v>Adréa dos Santos Araújo</v>
      </c>
      <c r="C55" s="367"/>
      <c r="D55" s="367"/>
      <c r="E55" s="367"/>
      <c r="F55" s="368"/>
      <c r="G55" s="30" t="s">
        <v>85</v>
      </c>
      <c r="H55" s="140">
        <f>IF('[1]p11'!$G$96&lt;&gt;0,'[1]p11'!$G$96,"")</f>
        <v>38047</v>
      </c>
      <c r="I55" s="30" t="s">
        <v>86</v>
      </c>
      <c r="J55" s="140">
        <f>IF('[1]p11'!$H$96&lt;&gt;0,'[1]p11'!$H$96,"")</f>
        <v>38351</v>
      </c>
      <c r="K55" s="30" t="s">
        <v>90</v>
      </c>
      <c r="L55" s="382" t="str">
        <f>IF('[1]p11'!$A$96&lt;&gt;0,'[1]p11'!$A$96,"")</f>
        <v>Extensão-PROBEX</v>
      </c>
      <c r="M55" s="382"/>
      <c r="N55" s="382"/>
      <c r="O55" s="382"/>
      <c r="P55" s="383"/>
      <c r="Q55"/>
    </row>
    <row r="56" spans="1:17" s="1" customFormat="1" ht="13.5" customHeight="1">
      <c r="A56" s="29" t="s">
        <v>87</v>
      </c>
      <c r="B56" s="322" t="str">
        <f>IF('[1]p11'!$A$94&lt;&gt;0,'[1]p11'!$A$94,"")</f>
        <v>Minicurso de Laboratório para Professores do Ensino Médio</v>
      </c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3"/>
      <c r="Q56"/>
    </row>
    <row r="57" spans="1:16" ht="12.75">
      <c r="A57" s="379"/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</row>
    <row r="58" spans="1:19" s="9" customFormat="1" ht="12.75">
      <c r="A58" s="341" t="str">
        <f>T('[1]p12'!$C$13:$G$13)</f>
        <v>Daniel Marinho Pellegrino</v>
      </c>
      <c r="B58" s="342"/>
      <c r="C58" s="342"/>
      <c r="D58" s="342"/>
      <c r="E58" s="343"/>
      <c r="F58" s="380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/>
      <c r="R58" s="27"/>
      <c r="S58" s="27"/>
    </row>
    <row r="59" spans="1:17" s="1" customFormat="1" ht="13.5" customHeight="1">
      <c r="A59" s="29" t="s">
        <v>84</v>
      </c>
      <c r="B59" s="367" t="str">
        <f>IF('[1]p12'!$A$78&lt;&gt;0,'[1]p12'!$A$78,"")</f>
        <v>Diogo Diniz Pereira da Silva</v>
      </c>
      <c r="C59" s="367"/>
      <c r="D59" s="367"/>
      <c r="E59" s="367"/>
      <c r="F59" s="368"/>
      <c r="G59" s="30" t="s">
        <v>85</v>
      </c>
      <c r="H59" s="140">
        <f>IF('[1]p12'!$G$82&lt;&gt;0,'[1]p12'!$G$82,"")</f>
        <v>37712</v>
      </c>
      <c r="I59" s="30" t="s">
        <v>86</v>
      </c>
      <c r="J59" s="140">
        <f>IF('[1]p12'!$H$82&lt;&gt;0,'[1]p12'!$H$82,"")</f>
        <v>38472</v>
      </c>
      <c r="K59" s="30" t="s">
        <v>90</v>
      </c>
      <c r="L59" s="382" t="str">
        <f>IF('[1]p12'!$A$82&lt;&gt;0,'[1]p12'!$A$82,"")</f>
        <v>Instituto do Milênio em Matemática </v>
      </c>
      <c r="M59" s="382"/>
      <c r="N59" s="382"/>
      <c r="O59" s="382"/>
      <c r="P59" s="383"/>
      <c r="Q59"/>
    </row>
    <row r="60" spans="1:17" s="1" customFormat="1" ht="13.5" customHeight="1">
      <c r="A60" s="29" t="s">
        <v>87</v>
      </c>
      <c r="B60" s="322" t="str">
        <f>IF('[1]p12'!$A$80&lt;&gt;0,'[1]p12'!$A$80,"")</f>
        <v>Tópicos de Análise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3"/>
      <c r="Q60"/>
    </row>
    <row r="61" spans="1:16" ht="12.75">
      <c r="A61" s="379"/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</row>
    <row r="62" spans="1:19" s="9" customFormat="1" ht="12.75">
      <c r="A62" s="341" t="str">
        <f>T('[1]p13'!$C$13:$G$13)</f>
        <v>Florence Ayres Campello de Oliveira</v>
      </c>
      <c r="B62" s="342"/>
      <c r="C62" s="342"/>
      <c r="D62" s="342"/>
      <c r="E62" s="343"/>
      <c r="F62" s="380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/>
      <c r="R62" s="27"/>
      <c r="S62" s="27"/>
    </row>
    <row r="63" spans="1:17" s="1" customFormat="1" ht="13.5" customHeight="1">
      <c r="A63" s="29" t="s">
        <v>84</v>
      </c>
      <c r="B63" s="367" t="str">
        <f>IF('[1]p13'!$A$78&lt;&gt;0,'[1]p13'!$A$78,"")</f>
        <v>Klebio Dantas dos Santos</v>
      </c>
      <c r="C63" s="367"/>
      <c r="D63" s="367"/>
      <c r="E63" s="367"/>
      <c r="F63" s="368"/>
      <c r="G63" s="30" t="s">
        <v>85</v>
      </c>
      <c r="H63" s="140">
        <f>IF('[1]p13'!$G$82&lt;&gt;0,'[1]p13'!$G$82,"")</f>
        <v>38147</v>
      </c>
      <c r="I63" s="30" t="s">
        <v>86</v>
      </c>
      <c r="J63" s="140">
        <f>IF('[1]p13'!$H$82&lt;&gt;0,'[1]p13'!$H$82,"")</f>
      </c>
      <c r="K63" s="30" t="s">
        <v>90</v>
      </c>
      <c r="L63" s="382" t="str">
        <f>IF('[1]p13'!$A$82&lt;&gt;0,'[1]p13'!$A$82,"")</f>
        <v>PROLICEM</v>
      </c>
      <c r="M63" s="382"/>
      <c r="N63" s="382"/>
      <c r="O63" s="382"/>
      <c r="P63" s="383"/>
      <c r="Q63"/>
    </row>
    <row r="64" spans="1:17" s="1" customFormat="1" ht="13.5" customHeight="1">
      <c r="A64" s="29" t="s">
        <v>87</v>
      </c>
      <c r="B64" s="322" t="str">
        <f>IF('[1]p13'!$A$80&lt;&gt;0,'[1]p13'!$A$80,"")</f>
        <v>Contextualizando a Matemática</v>
      </c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3"/>
      <c r="Q64"/>
    </row>
    <row r="65" spans="1:16" ht="12.75">
      <c r="A65" s="379"/>
      <c r="B65" s="379"/>
      <c r="C65" s="379"/>
      <c r="D65" s="379"/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</row>
    <row r="66" spans="1:19" s="9" customFormat="1" ht="12.75">
      <c r="A66" s="341" t="str">
        <f>T('[1]p14'!$C$13:$G$13)</f>
        <v>Francisco Antônio Morais de Souza</v>
      </c>
      <c r="B66" s="342"/>
      <c r="C66" s="342"/>
      <c r="D66" s="342"/>
      <c r="E66" s="343"/>
      <c r="F66" s="380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/>
      <c r="R66" s="27"/>
      <c r="S66" s="27"/>
    </row>
    <row r="67" spans="1:17" s="1" customFormat="1" ht="13.5" customHeight="1">
      <c r="A67" s="29" t="s">
        <v>84</v>
      </c>
      <c r="B67" s="367" t="str">
        <f>IF('[1]p14'!$A$78&lt;&gt;0,'[1]p14'!$A$78,"")</f>
        <v>Areli Mesquita da Silva</v>
      </c>
      <c r="C67" s="367"/>
      <c r="D67" s="367"/>
      <c r="E67" s="367"/>
      <c r="F67" s="368"/>
      <c r="G67" s="30" t="s">
        <v>85</v>
      </c>
      <c r="H67" s="140">
        <f>IF('[1]p14'!$G$82&lt;&gt;0,'[1]p14'!$G$82,"")</f>
        <v>37408</v>
      </c>
      <c r="I67" s="30" t="s">
        <v>86</v>
      </c>
      <c r="J67" s="140">
        <f>IF('[1]p14'!$H$82&lt;&gt;0,'[1]p14'!$H$82,"")</f>
        <v>38168</v>
      </c>
      <c r="K67" s="30" t="s">
        <v>90</v>
      </c>
      <c r="L67" s="382" t="str">
        <f>IF('[1]p14'!$A$82&lt;&gt;0,'[1]p14'!$A$82,"")</f>
        <v>Programa de Recursos Humanos da ANP-PRH25</v>
      </c>
      <c r="M67" s="382"/>
      <c r="N67" s="382"/>
      <c r="O67" s="382"/>
      <c r="P67" s="383"/>
      <c r="Q67"/>
    </row>
    <row r="68" spans="1:17" s="1" customFormat="1" ht="13.5" customHeight="1">
      <c r="A68" s="29" t="s">
        <v>87</v>
      </c>
      <c r="B68" s="322" t="str">
        <f>IF('[1]p14'!$A$80&lt;&gt;0,'[1]p14'!$A$80,"")</f>
        <v>Um modelo estocástico para previsão de desvios da coluna de perfuração em poços petrolíferos</v>
      </c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3"/>
      <c r="Q68"/>
    </row>
    <row r="69" spans="1:16" ht="12.75">
      <c r="A69" s="384"/>
      <c r="B69" s="384"/>
      <c r="C69" s="384"/>
      <c r="D69" s="384"/>
      <c r="E69" s="384"/>
      <c r="F69" s="384"/>
      <c r="G69" s="384"/>
      <c r="H69" s="384"/>
      <c r="I69" s="384"/>
      <c r="J69" s="384"/>
      <c r="K69" s="384"/>
      <c r="L69" s="384"/>
      <c r="M69" s="384"/>
      <c r="N69" s="384"/>
      <c r="O69" s="384"/>
      <c r="P69" s="384"/>
    </row>
    <row r="70" spans="1:17" s="1" customFormat="1" ht="13.5" customHeight="1">
      <c r="A70" s="29" t="s">
        <v>84</v>
      </c>
      <c r="B70" s="367" t="str">
        <f>IF('[1]p14'!$A$85&lt;&gt;0,'[1]p14'!$A$85,"")</f>
        <v>Damião Ferreira de Paulo</v>
      </c>
      <c r="C70" s="367"/>
      <c r="D70" s="367"/>
      <c r="E70" s="367"/>
      <c r="F70" s="368"/>
      <c r="G70" s="30" t="s">
        <v>85</v>
      </c>
      <c r="H70" s="140">
        <f>IF('[1]p14'!$G$89&lt;&gt;0,'[1]p14'!$G$89,"")</f>
        <v>37631</v>
      </c>
      <c r="I70" s="30" t="s">
        <v>86</v>
      </c>
      <c r="J70" s="140">
        <f>IF('[1]p14'!$H$89&lt;&gt;0,'[1]p14'!$H$89,"")</f>
      </c>
      <c r="K70" s="30" t="s">
        <v>90</v>
      </c>
      <c r="L70" s="382" t="str">
        <f>IF('[1]p14'!$A$89&lt;&gt;0,'[1]p14'!$A$89,"")</f>
        <v>Programa de Recursos Humanos da ANP-PRH25</v>
      </c>
      <c r="M70" s="382"/>
      <c r="N70" s="382"/>
      <c r="O70" s="382"/>
      <c r="P70" s="383"/>
      <c r="Q70"/>
    </row>
    <row r="71" spans="1:17" s="1" customFormat="1" ht="13.5" customHeight="1">
      <c r="A71" s="29" t="s">
        <v>87</v>
      </c>
      <c r="B71" s="322" t="str">
        <f>IF('[1]p14'!$A$87&lt;&gt;0,'[1]p14'!$A$87,"")</f>
        <v>Um estudo sobre ajuste de histórico por regressão L1</v>
      </c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3"/>
      <c r="Q71"/>
    </row>
    <row r="72" spans="1:16" ht="12.75">
      <c r="A72" s="384"/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</row>
    <row r="73" spans="1:17" s="1" customFormat="1" ht="13.5" customHeight="1">
      <c r="A73" s="29" t="s">
        <v>84</v>
      </c>
      <c r="B73" s="367" t="str">
        <f>IF('[1]p14'!$A$92&lt;&gt;0,'[1]p14'!$A$92,"")</f>
        <v>Hermana de Fátima Borges</v>
      </c>
      <c r="C73" s="367"/>
      <c r="D73" s="367"/>
      <c r="E73" s="367"/>
      <c r="F73" s="368"/>
      <c r="G73" s="30" t="s">
        <v>85</v>
      </c>
      <c r="H73" s="140">
        <f>IF('[1]p14'!$G$96&lt;&gt;0,'[1]p14'!$G$96,"")</f>
        <v>37742</v>
      </c>
      <c r="I73" s="30" t="s">
        <v>86</v>
      </c>
      <c r="J73" s="140">
        <f>IF('[1]p14'!$H$96&lt;&gt;0,'[1]p14'!$H$96,"")</f>
      </c>
      <c r="K73" s="30" t="s">
        <v>90</v>
      </c>
      <c r="L73" s="382" t="str">
        <f>IF('[1]p14'!$A$96&lt;&gt;0,'[1]p14'!$A$96,"")</f>
        <v>Instituto do Milênio em Matemática </v>
      </c>
      <c r="M73" s="382"/>
      <c r="N73" s="382"/>
      <c r="O73" s="382"/>
      <c r="P73" s="383"/>
      <c r="Q73"/>
    </row>
    <row r="74" spans="1:17" s="1" customFormat="1" ht="13.5" customHeight="1">
      <c r="A74" s="29" t="s">
        <v>87</v>
      </c>
      <c r="B74" s="322" t="str">
        <f>IF('[1]p14'!$A$94&lt;&gt;0,'[1]p14'!$A$94,"")</f>
        <v>Introdução à Pesquisa Operacional</v>
      </c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3"/>
      <c r="Q74"/>
    </row>
    <row r="75" spans="1:16" ht="12.75">
      <c r="A75" s="384"/>
      <c r="B75" s="38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</row>
    <row r="76" spans="1:19" s="9" customFormat="1" ht="12.75">
      <c r="A76" s="341" t="str">
        <f>T('[1]p16'!$C$13:$G$13)</f>
        <v>Henrique Fernandes de Lima</v>
      </c>
      <c r="B76" s="342"/>
      <c r="C76" s="342"/>
      <c r="D76" s="342"/>
      <c r="E76" s="343"/>
      <c r="F76" s="380"/>
      <c r="G76" s="381"/>
      <c r="H76" s="381"/>
      <c r="I76" s="381"/>
      <c r="J76" s="381"/>
      <c r="K76" s="381"/>
      <c r="L76" s="381"/>
      <c r="M76" s="381"/>
      <c r="N76" s="381"/>
      <c r="O76" s="381"/>
      <c r="P76" s="381"/>
      <c r="Q76"/>
      <c r="R76" s="27"/>
      <c r="S76" s="27"/>
    </row>
    <row r="77" spans="1:17" s="1" customFormat="1" ht="13.5" customHeight="1">
      <c r="A77" s="29" t="s">
        <v>84</v>
      </c>
      <c r="B77" s="367" t="str">
        <f>IF('[1]p16'!$A$78&lt;&gt;0,'[1]p16'!$A$78,"")</f>
        <v>Bruno Formiga Guimarães</v>
      </c>
      <c r="C77" s="367"/>
      <c r="D77" s="367"/>
      <c r="E77" s="367"/>
      <c r="F77" s="368"/>
      <c r="G77" s="30" t="s">
        <v>85</v>
      </c>
      <c r="H77" s="140">
        <f>IF('[1]p16'!$G$82&lt;&gt;0,'[1]p16'!$G$82,"")</f>
        <v>38243</v>
      </c>
      <c r="I77" s="30" t="s">
        <v>86</v>
      </c>
      <c r="J77" s="140">
        <f>IF('[1]p16'!$H$82&lt;&gt;0,'[1]p16'!$H$82,"")</f>
        <v>38337</v>
      </c>
      <c r="K77" s="30" t="s">
        <v>90</v>
      </c>
      <c r="L77" s="382" t="str">
        <f>IF('[1]p16'!$A$82&lt;&gt;0,'[1]p16'!$A$82,"")</f>
        <v>Monitoria</v>
      </c>
      <c r="M77" s="382"/>
      <c r="N77" s="382"/>
      <c r="O77" s="382"/>
      <c r="P77" s="383"/>
      <c r="Q77"/>
    </row>
    <row r="78" spans="1:17" s="1" customFormat="1" ht="13.5" customHeight="1">
      <c r="A78" s="29" t="s">
        <v>87</v>
      </c>
      <c r="B78" s="322" t="str">
        <f>IF('[1]p16'!$A$80&lt;&gt;0,'[1]p16'!$A$80,"")</f>
        <v>Orientação de trabalho de monitoria</v>
      </c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3"/>
      <c r="Q78"/>
    </row>
    <row r="79" spans="1:16" ht="12.75">
      <c r="A79" s="384"/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</row>
    <row r="80" spans="1:17" s="1" customFormat="1" ht="13.5" customHeight="1">
      <c r="A80" s="29" t="s">
        <v>84</v>
      </c>
      <c r="B80" s="367" t="str">
        <f>IF('[1]p16'!$A$85&lt;&gt;0,'[1]p16'!$A$85,"")</f>
        <v>Lorena Monteiro Cavalcanti</v>
      </c>
      <c r="C80" s="367"/>
      <c r="D80" s="367"/>
      <c r="E80" s="367"/>
      <c r="F80" s="368"/>
      <c r="G80" s="30" t="s">
        <v>85</v>
      </c>
      <c r="H80" s="140">
        <f>IF('[1]p16'!$G$89&lt;&gt;0,'[1]p16'!$G$89,"")</f>
        <v>38294</v>
      </c>
      <c r="I80" s="30" t="s">
        <v>86</v>
      </c>
      <c r="J80" s="140">
        <f>IF('[1]p16'!$H$89&lt;&gt;0,'[1]p16'!$H$89,"")</f>
        <v>38337</v>
      </c>
      <c r="K80" s="30" t="s">
        <v>90</v>
      </c>
      <c r="L80" s="382" t="str">
        <f>IF('[1]p16'!$A$89&lt;&gt;0,'[1]p16'!$A$89,"")</f>
        <v>Monitoria</v>
      </c>
      <c r="M80" s="382"/>
      <c r="N80" s="382"/>
      <c r="O80" s="382"/>
      <c r="P80" s="383"/>
      <c r="Q80"/>
    </row>
    <row r="81" spans="1:17" s="1" customFormat="1" ht="13.5" customHeight="1">
      <c r="A81" s="29" t="s">
        <v>87</v>
      </c>
      <c r="B81" s="322" t="str">
        <f>IF('[1]p16'!$A$87&lt;&gt;0,'[1]p16'!$A$87,"")</f>
        <v>Orientação de trabalho de monitoria</v>
      </c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3"/>
      <c r="Q81"/>
    </row>
    <row r="82" spans="1:16" ht="12.75">
      <c r="A82" s="379"/>
      <c r="B82" s="379"/>
      <c r="C82" s="379"/>
      <c r="D82" s="379"/>
      <c r="E82" s="379"/>
      <c r="F82" s="379"/>
      <c r="G82" s="379"/>
      <c r="H82" s="379"/>
      <c r="I82" s="379"/>
      <c r="J82" s="379"/>
      <c r="K82" s="379"/>
      <c r="L82" s="379"/>
      <c r="M82" s="379"/>
      <c r="N82" s="379"/>
      <c r="O82" s="379"/>
      <c r="P82" s="379"/>
    </row>
    <row r="83" spans="1:19" s="9" customFormat="1" ht="12.75">
      <c r="A83" s="341" t="str">
        <f>T('[1]p19'!$C$13:$G$13)</f>
        <v>José de Arimatéia Fernandes</v>
      </c>
      <c r="B83" s="342"/>
      <c r="C83" s="342"/>
      <c r="D83" s="342"/>
      <c r="E83" s="343"/>
      <c r="F83" s="380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Q83"/>
      <c r="R83" s="27"/>
      <c r="S83" s="27"/>
    </row>
    <row r="84" spans="1:17" s="1" customFormat="1" ht="13.5" customHeight="1">
      <c r="A84" s="29" t="s">
        <v>84</v>
      </c>
      <c r="B84" s="367" t="str">
        <f>IF('[1]p19'!$A$78&lt;&gt;0,'[1]p19'!$A$78,"")</f>
        <v>Emerson Souza Silva</v>
      </c>
      <c r="C84" s="367"/>
      <c r="D84" s="367"/>
      <c r="E84" s="367"/>
      <c r="F84" s="368"/>
      <c r="G84" s="30" t="s">
        <v>85</v>
      </c>
      <c r="H84" s="140">
        <f>IF('[1]p19'!$G$82&lt;&gt;0,'[1]p19'!$G$82,"")</f>
        <v>37712</v>
      </c>
      <c r="I84" s="30" t="s">
        <v>86</v>
      </c>
      <c r="J84" s="140">
        <f>IF('[1]p19'!$H$82&lt;&gt;0,'[1]p19'!$H$82,"")</f>
        <v>38352</v>
      </c>
      <c r="K84" s="30" t="s">
        <v>90</v>
      </c>
      <c r="L84" s="382" t="str">
        <f>IF('[1]p19'!$A$82&lt;&gt;0,'[1]p19'!$A$82,"")</f>
        <v>Instituto do Milênio em Matemática </v>
      </c>
      <c r="M84" s="382"/>
      <c r="N84" s="382"/>
      <c r="O84" s="382"/>
      <c r="P84" s="383"/>
      <c r="Q84"/>
    </row>
    <row r="85" spans="1:17" s="1" customFormat="1" ht="13.5" customHeight="1">
      <c r="A85" s="29" t="s">
        <v>87</v>
      </c>
      <c r="B85" s="322" t="str">
        <f>IF('[1]p19'!$A$80&lt;&gt;0,'[1]p19'!$A$80,"")</f>
        <v>Sistemas de Equações Diferenciais e Aplicações</v>
      </c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3"/>
      <c r="Q85"/>
    </row>
    <row r="86" spans="1:16" ht="12.75">
      <c r="A86" s="384"/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</row>
    <row r="87" spans="1:17" s="1" customFormat="1" ht="13.5" customHeight="1">
      <c r="A87" s="29" t="s">
        <v>84</v>
      </c>
      <c r="B87" s="367" t="str">
        <f>IF('[1]p19'!$A$85&lt;&gt;0,'[1]p19'!$A$85,"")</f>
        <v>Luciano Martins Barros</v>
      </c>
      <c r="C87" s="367"/>
      <c r="D87" s="367"/>
      <c r="E87" s="367"/>
      <c r="F87" s="368"/>
      <c r="G87" s="30" t="s">
        <v>85</v>
      </c>
      <c r="H87" s="140">
        <f>IF('[1]p19'!$G$89&lt;&gt;0,'[1]p19'!$G$89,"")</f>
        <v>38047</v>
      </c>
      <c r="I87" s="30" t="s">
        <v>86</v>
      </c>
      <c r="J87" s="140">
        <f>IF('[1]p19'!$H$89&lt;&gt;0,'[1]p19'!$H$89,"")</f>
        <v>38352</v>
      </c>
      <c r="K87" s="30" t="s">
        <v>90</v>
      </c>
      <c r="L87" s="382" t="str">
        <f>IF('[1]p19'!$A$89&lt;&gt;0,'[1]p19'!$A$89,"")</f>
        <v>Instituto do Milênio em Matemática </v>
      </c>
      <c r="M87" s="382"/>
      <c r="N87" s="382"/>
      <c r="O87" s="382"/>
      <c r="P87" s="383"/>
      <c r="Q87"/>
    </row>
    <row r="88" spans="1:17" s="1" customFormat="1" ht="13.5" customHeight="1">
      <c r="A88" s="29" t="s">
        <v>87</v>
      </c>
      <c r="B88" s="322" t="str">
        <f>IF('[1]p19'!$A$87&lt;&gt;0,'[1]p19'!$A$87,"")</f>
        <v>Métodos Numéricos para Eqs. Dif. Ordinárias e Aplicações</v>
      </c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3"/>
      <c r="Q88"/>
    </row>
    <row r="89" spans="1:16" ht="12.75">
      <c r="A89" s="379"/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79"/>
    </row>
    <row r="90" spans="1:19" s="9" customFormat="1" ht="12.75">
      <c r="A90" s="341" t="str">
        <f>T('[1]p20'!$C$13:$G$13)</f>
        <v>José Lindomberg Possiano Barreiro</v>
      </c>
      <c r="B90" s="342"/>
      <c r="C90" s="342"/>
      <c r="D90" s="342"/>
      <c r="E90" s="343"/>
      <c r="F90" s="380"/>
      <c r="G90" s="381"/>
      <c r="H90" s="381"/>
      <c r="I90" s="381"/>
      <c r="J90" s="381"/>
      <c r="K90" s="381"/>
      <c r="L90" s="381"/>
      <c r="M90" s="381"/>
      <c r="N90" s="381"/>
      <c r="O90" s="381"/>
      <c r="P90" s="381"/>
      <c r="Q90"/>
      <c r="R90" s="27"/>
      <c r="S90" s="27"/>
    </row>
    <row r="91" spans="1:17" s="1" customFormat="1" ht="13.5" customHeight="1">
      <c r="A91" s="29" t="s">
        <v>84</v>
      </c>
      <c r="B91" s="367" t="str">
        <f>IF('[1]p20'!$A$78&lt;&gt;0,'[1]p20'!$A$78,"")</f>
        <v>Vandenberg Gouveia Dias</v>
      </c>
      <c r="C91" s="367"/>
      <c r="D91" s="367"/>
      <c r="E91" s="367"/>
      <c r="F91" s="368"/>
      <c r="G91" s="30" t="s">
        <v>85</v>
      </c>
      <c r="H91" s="140">
        <f>IF('[1]p20'!$G$82&lt;&gt;0,'[1]p20'!$G$82,"")</f>
        <v>38231</v>
      </c>
      <c r="I91" s="30" t="s">
        <v>86</v>
      </c>
      <c r="J91" s="140">
        <f>IF('[1]p20'!$H$82&lt;&gt;0,'[1]p20'!$H$82,"")</f>
        <v>38338</v>
      </c>
      <c r="K91" s="30" t="s">
        <v>90</v>
      </c>
      <c r="L91" s="382" t="str">
        <f>IF('[1]p20'!$A$82&lt;&gt;0,'[1]p20'!$A$82,"")</f>
        <v>Instituto do Milênio em Matemática </v>
      </c>
      <c r="M91" s="382"/>
      <c r="N91" s="382"/>
      <c r="O91" s="382"/>
      <c r="P91" s="383"/>
      <c r="Q91"/>
    </row>
    <row r="92" spans="1:17" s="1" customFormat="1" ht="13.5" customHeight="1">
      <c r="A92" s="29" t="s">
        <v>87</v>
      </c>
      <c r="B92" s="322" t="str">
        <f>IF('[1]p20'!$A$80&lt;&gt;0,'[1]p20'!$A$80,"")</f>
        <v>Álgebra Linear com Aplicações em Estatística</v>
      </c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3"/>
      <c r="Q92"/>
    </row>
    <row r="93" spans="1:16" ht="12.75">
      <c r="A93" s="379"/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</row>
    <row r="94" spans="1:19" s="9" customFormat="1" ht="12.75">
      <c r="A94" s="341" t="str">
        <f>T('[1]p21'!$C$13:$G$13)</f>
        <v>José Luiz Neto</v>
      </c>
      <c r="B94" s="342"/>
      <c r="C94" s="342"/>
      <c r="D94" s="342"/>
      <c r="E94" s="343"/>
      <c r="F94" s="380"/>
      <c r="G94" s="381"/>
      <c r="H94" s="381"/>
      <c r="I94" s="381"/>
      <c r="J94" s="381"/>
      <c r="K94" s="381"/>
      <c r="L94" s="381"/>
      <c r="M94" s="381"/>
      <c r="N94" s="381"/>
      <c r="O94" s="381"/>
      <c r="P94" s="381"/>
      <c r="Q94"/>
      <c r="R94" s="27"/>
      <c r="S94" s="27"/>
    </row>
    <row r="95" spans="1:17" s="1" customFormat="1" ht="13.5" customHeight="1">
      <c r="A95" s="29" t="s">
        <v>84</v>
      </c>
      <c r="B95" s="367" t="str">
        <f>IF('[1]p21'!$A$78&lt;&gt;0,'[1]p21'!$A$78,"")</f>
        <v>Emanuel Marcos de Lira</v>
      </c>
      <c r="C95" s="367"/>
      <c r="D95" s="367"/>
      <c r="E95" s="367"/>
      <c r="F95" s="368"/>
      <c r="G95" s="30" t="s">
        <v>85</v>
      </c>
      <c r="H95" s="140">
        <f>IF('[1]p21'!$G$82&lt;&gt;0,'[1]p21'!$G$82,"")</f>
        <v>38117</v>
      </c>
      <c r="I95" s="30" t="s">
        <v>86</v>
      </c>
      <c r="J95" s="140">
        <f>IF('[1]p21'!$H$82&lt;&gt;0,'[1]p21'!$H$82,"")</f>
        <v>38324</v>
      </c>
      <c r="K95" s="30" t="s">
        <v>90</v>
      </c>
      <c r="L95" s="382" t="str">
        <f>IF('[1]p21'!$A$82&lt;&gt;0,'[1]p21'!$A$82,"")</f>
        <v>Monitoria</v>
      </c>
      <c r="M95" s="382"/>
      <c r="N95" s="382"/>
      <c r="O95" s="382"/>
      <c r="P95" s="383"/>
      <c r="Q95"/>
    </row>
    <row r="96" spans="1:17" s="1" customFormat="1" ht="13.5" customHeight="1">
      <c r="A96" s="29" t="s">
        <v>87</v>
      </c>
      <c r="B96" s="322" t="str">
        <f>IF('[1]p21'!$A$80&lt;&gt;0,'[1]p21'!$A$80,"")</f>
        <v>A Monitoria no DME</v>
      </c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3"/>
      <c r="Q96"/>
    </row>
    <row r="97" spans="1:16" ht="12.75">
      <c r="A97" s="384"/>
      <c r="B97" s="384"/>
      <c r="C97" s="384"/>
      <c r="D97" s="384"/>
      <c r="E97" s="384"/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</row>
    <row r="98" spans="1:17" s="1" customFormat="1" ht="13.5" customHeight="1">
      <c r="A98" s="29" t="s">
        <v>84</v>
      </c>
      <c r="B98" s="367" t="str">
        <f>IF('[1]p21'!$A$85&lt;&gt;0,'[1]p21'!$A$85,"")</f>
        <v>Maria Islany Caetano de Souza</v>
      </c>
      <c r="C98" s="367"/>
      <c r="D98" s="367"/>
      <c r="E98" s="367"/>
      <c r="F98" s="368"/>
      <c r="G98" s="30" t="s">
        <v>85</v>
      </c>
      <c r="H98" s="140">
        <f>IF('[1]p21'!$G$89&lt;&gt;0,'[1]p21'!$G$89,"")</f>
        <v>38147</v>
      </c>
      <c r="I98" s="30" t="s">
        <v>86</v>
      </c>
      <c r="J98" s="140">
        <f>IF('[1]p21'!$H$89&lt;&gt;0,'[1]p21'!$H$89,"")</f>
      </c>
      <c r="K98" s="30" t="s">
        <v>90</v>
      </c>
      <c r="L98" s="382" t="str">
        <f>IF('[1]p21'!$A$89&lt;&gt;0,'[1]p21'!$A$89,"")</f>
        <v>PROLICEM</v>
      </c>
      <c r="M98" s="382"/>
      <c r="N98" s="382"/>
      <c r="O98" s="382"/>
      <c r="P98" s="383"/>
      <c r="Q98"/>
    </row>
    <row r="99" spans="1:17" s="1" customFormat="1" ht="13.5" customHeight="1">
      <c r="A99" s="29" t="s">
        <v>87</v>
      </c>
      <c r="B99" s="322" t="str">
        <f>IF('[1]p21'!$A$87&lt;&gt;0,'[1]p21'!$A$87,"")</f>
        <v>Contextualizando a Matemática</v>
      </c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3"/>
      <c r="Q99"/>
    </row>
    <row r="100" spans="1:16" ht="12.75">
      <c r="A100" s="384"/>
      <c r="B100" s="384"/>
      <c r="C100" s="384"/>
      <c r="D100" s="384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</row>
    <row r="101" spans="1:17" s="1" customFormat="1" ht="13.5" customHeight="1">
      <c r="A101" s="29" t="s">
        <v>84</v>
      </c>
      <c r="B101" s="367" t="str">
        <f>IF('[1]p21'!$A$92&lt;&gt;0,'[1]p21'!$A$92,"")</f>
        <v>Patricia Souza Nóbrega</v>
      </c>
      <c r="C101" s="367"/>
      <c r="D101" s="367"/>
      <c r="E101" s="367"/>
      <c r="F101" s="368"/>
      <c r="G101" s="30" t="s">
        <v>85</v>
      </c>
      <c r="H101" s="140">
        <f>IF('[1]p21'!$G$96&lt;&gt;0,'[1]p21'!$G$96,"")</f>
        <v>37629</v>
      </c>
      <c r="I101" s="30" t="s">
        <v>86</v>
      </c>
      <c r="J101" s="140">
        <f>IF('[1]p21'!$H$96&lt;&gt;0,'[1]p21'!$H$96,"")</f>
        <v>38199</v>
      </c>
      <c r="K101" s="30" t="s">
        <v>90</v>
      </c>
      <c r="L101" s="382" t="str">
        <f>IF('[1]p21'!$A$96&lt;&gt;0,'[1]p21'!$A$96,"")</f>
        <v>PIBIC</v>
      </c>
      <c r="M101" s="382"/>
      <c r="N101" s="382"/>
      <c r="O101" s="382"/>
      <c r="P101" s="383"/>
      <c r="Q101"/>
    </row>
    <row r="102" spans="1:17" s="1" customFormat="1" ht="13.5" customHeight="1">
      <c r="A102" s="29" t="s">
        <v>87</v>
      </c>
      <c r="B102" s="322" t="str">
        <f>IF('[1]p21'!$A$94&lt;&gt;0,'[1]p21'!$A$94,"")</f>
        <v>Aplicações da Álgebra Linear</v>
      </c>
      <c r="C102" s="322"/>
      <c r="D102" s="322"/>
      <c r="E102" s="322"/>
      <c r="F102" s="322"/>
      <c r="G102" s="322"/>
      <c r="H102" s="322"/>
      <c r="I102" s="322"/>
      <c r="J102" s="322"/>
      <c r="K102" s="322"/>
      <c r="L102" s="322"/>
      <c r="M102" s="322"/>
      <c r="N102" s="322"/>
      <c r="O102" s="322"/>
      <c r="P102" s="323"/>
      <c r="Q102"/>
    </row>
    <row r="103" spans="1:16" ht="12.75">
      <c r="A103" s="379"/>
      <c r="B103" s="379"/>
      <c r="C103" s="379"/>
      <c r="D103" s="379"/>
      <c r="E103" s="379"/>
      <c r="F103" s="379"/>
      <c r="G103" s="379"/>
      <c r="H103" s="379"/>
      <c r="I103" s="379"/>
      <c r="J103" s="379"/>
      <c r="K103" s="379"/>
      <c r="L103" s="379"/>
      <c r="M103" s="379"/>
      <c r="N103" s="379"/>
      <c r="O103" s="379"/>
      <c r="P103" s="379"/>
    </row>
    <row r="104" spans="1:19" s="9" customFormat="1" ht="12.75">
      <c r="A104" s="341" t="str">
        <f>T('[1]p22'!$C$13:$G$13)</f>
        <v>Joseilson Raimundo de Lima</v>
      </c>
      <c r="B104" s="342"/>
      <c r="C104" s="342"/>
      <c r="D104" s="342"/>
      <c r="E104" s="343"/>
      <c r="F104" s="380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Q104"/>
      <c r="R104" s="27"/>
      <c r="S104" s="27"/>
    </row>
    <row r="105" spans="1:17" s="1" customFormat="1" ht="13.5" customHeight="1">
      <c r="A105" s="29" t="s">
        <v>84</v>
      </c>
      <c r="B105" s="367" t="str">
        <f>IF('[1]p22'!$A$78&lt;&gt;0,'[1]p22'!$A$78,"")</f>
        <v>Crelison Nelson H Alves</v>
      </c>
      <c r="C105" s="367"/>
      <c r="D105" s="367"/>
      <c r="E105" s="367"/>
      <c r="F105" s="368"/>
      <c r="G105" s="30" t="s">
        <v>85</v>
      </c>
      <c r="H105" s="140">
        <f>IF('[1]p22'!$G$82&lt;&gt;0,'[1]p22'!$G$82,"")</f>
        <v>37751</v>
      </c>
      <c r="I105" s="30" t="s">
        <v>86</v>
      </c>
      <c r="J105" s="140">
        <f>IF('[1]p22'!$H$82&lt;&gt;0,'[1]p22'!$H$82,"")</f>
        <v>38324</v>
      </c>
      <c r="K105" s="30" t="s">
        <v>90</v>
      </c>
      <c r="L105" s="382" t="str">
        <f>IF('[1]p22'!$A$82&lt;&gt;0,'[1]p22'!$A$82,"")</f>
        <v>Monitoria</v>
      </c>
      <c r="M105" s="382"/>
      <c r="N105" s="382"/>
      <c r="O105" s="382"/>
      <c r="P105" s="383"/>
      <c r="Q105"/>
    </row>
    <row r="106" spans="1:17" s="1" customFormat="1" ht="13.5" customHeight="1">
      <c r="A106" s="29" t="s">
        <v>87</v>
      </c>
      <c r="B106" s="322" t="str">
        <f>IF('[1]p22'!$A$80&lt;&gt;0,'[1]p22'!$A$80,"")</f>
        <v>Monitoria de Cálculo I</v>
      </c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3"/>
      <c r="Q106"/>
    </row>
    <row r="107" spans="1:16" ht="12.75">
      <c r="A107" s="384"/>
      <c r="B107" s="384"/>
      <c r="C107" s="384"/>
      <c r="D107" s="384"/>
      <c r="E107" s="384"/>
      <c r="F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</row>
    <row r="108" spans="1:17" s="1" customFormat="1" ht="13.5" customHeight="1">
      <c r="A108" s="29" t="s">
        <v>84</v>
      </c>
      <c r="B108" s="367" t="str">
        <f>IF('[1]p22'!$A$85&lt;&gt;0,'[1]p22'!$A$85,"")</f>
        <v>Gustavo Rocha Albuquerque</v>
      </c>
      <c r="C108" s="367"/>
      <c r="D108" s="367"/>
      <c r="E108" s="367"/>
      <c r="F108" s="368"/>
      <c r="G108" s="30" t="s">
        <v>85</v>
      </c>
      <c r="H108" s="140">
        <f>IF('[1]p22'!$G$89&lt;&gt;0,'[1]p22'!$G$89,"")</f>
        <v>38117</v>
      </c>
      <c r="I108" s="141" t="s">
        <v>86</v>
      </c>
      <c r="J108" s="140">
        <f>IF('[1]p22'!$H$89&lt;&gt;0,'[1]p22'!$H$89,"")</f>
        <v>38324</v>
      </c>
      <c r="K108" s="30" t="s">
        <v>90</v>
      </c>
      <c r="L108" s="382" t="str">
        <f>IF('[1]p22'!$A$89&lt;&gt;0,'[1]p22'!$A$89,"")</f>
        <v>Monitoria</v>
      </c>
      <c r="M108" s="382"/>
      <c r="N108" s="382"/>
      <c r="O108" s="382"/>
      <c r="P108" s="383"/>
      <c r="Q108"/>
    </row>
    <row r="109" spans="1:17" s="1" customFormat="1" ht="13.5" customHeight="1">
      <c r="A109" s="29" t="s">
        <v>87</v>
      </c>
      <c r="B109" s="322" t="str">
        <f>IF('[1]p22'!$A$87&lt;&gt;0,'[1]p22'!$A$87,"")</f>
        <v>Monitoria de Cálculo I</v>
      </c>
      <c r="C109" s="322"/>
      <c r="D109" s="322"/>
      <c r="E109" s="322"/>
      <c r="F109" s="322"/>
      <c r="G109" s="322"/>
      <c r="H109" s="322"/>
      <c r="I109" s="322"/>
      <c r="J109" s="322"/>
      <c r="K109" s="322"/>
      <c r="L109" s="322"/>
      <c r="M109" s="322"/>
      <c r="N109" s="322"/>
      <c r="O109" s="322"/>
      <c r="P109" s="323"/>
      <c r="Q109"/>
    </row>
    <row r="110" spans="1:16" ht="12.75">
      <c r="A110" s="379"/>
      <c r="B110" s="379"/>
      <c r="C110" s="379"/>
      <c r="D110" s="379"/>
      <c r="E110" s="379"/>
      <c r="F110" s="379"/>
      <c r="G110" s="379"/>
      <c r="H110" s="379"/>
      <c r="I110" s="379"/>
      <c r="J110" s="379"/>
      <c r="K110" s="379"/>
      <c r="L110" s="379"/>
      <c r="M110" s="379"/>
      <c r="N110" s="379"/>
      <c r="O110" s="379"/>
      <c r="P110" s="379"/>
    </row>
    <row r="111" spans="1:19" s="9" customFormat="1" ht="12.75">
      <c r="A111" s="341" t="str">
        <f>T('[1]p23'!$C$13:$G$13)</f>
        <v>Luiz Mendes Albuquerque Neto</v>
      </c>
      <c r="B111" s="342"/>
      <c r="C111" s="342"/>
      <c r="D111" s="342"/>
      <c r="E111" s="343"/>
      <c r="F111" s="380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/>
      <c r="R111" s="27"/>
      <c r="S111" s="27"/>
    </row>
    <row r="112" spans="1:17" s="1" customFormat="1" ht="13.5" customHeight="1">
      <c r="A112" s="29" t="s">
        <v>84</v>
      </c>
      <c r="B112" s="367" t="str">
        <f>IF('[1]p23'!$A$78&lt;&gt;0,'[1]p23'!$A$78,"")</f>
        <v>Rivaldo do Nascimento Júnior</v>
      </c>
      <c r="C112" s="367"/>
      <c r="D112" s="367"/>
      <c r="E112" s="367"/>
      <c r="F112" s="368"/>
      <c r="G112" s="30" t="s">
        <v>85</v>
      </c>
      <c r="H112" s="140">
        <f>IF('[1]p23'!$G$82&lt;&gt;0,'[1]p23'!$G$82,"")</f>
        <v>37625</v>
      </c>
      <c r="I112" s="30" t="s">
        <v>86</v>
      </c>
      <c r="J112" s="140">
        <f>IF('[1]p23'!$H$82&lt;&gt;0,'[1]p23'!$H$82,"")</f>
        <v>38472</v>
      </c>
      <c r="K112" s="30" t="s">
        <v>90</v>
      </c>
      <c r="L112" s="382" t="str">
        <f>IF('[1]p23'!$A$82&lt;&gt;0,'[1]p23'!$A$82,"")</f>
        <v>Instituto do Milênio em Matemática </v>
      </c>
      <c r="M112" s="382"/>
      <c r="N112" s="382"/>
      <c r="O112" s="382"/>
      <c r="P112" s="383"/>
      <c r="Q112"/>
    </row>
    <row r="113" spans="1:17" s="1" customFormat="1" ht="13.5" customHeight="1">
      <c r="A113" s="29" t="s">
        <v>87</v>
      </c>
      <c r="B113" s="322" t="str">
        <f>IF('[1]p23'!$A$80&lt;&gt;0,'[1]p23'!$A$80,"")</f>
        <v>Introdução à Geometria Diferencial</v>
      </c>
      <c r="C113" s="322"/>
      <c r="D113" s="322"/>
      <c r="E113" s="322"/>
      <c r="F113" s="322"/>
      <c r="G113" s="322"/>
      <c r="H113" s="322"/>
      <c r="I113" s="322"/>
      <c r="J113" s="322"/>
      <c r="K113" s="322"/>
      <c r="L113" s="322"/>
      <c r="M113" s="322"/>
      <c r="N113" s="322"/>
      <c r="O113" s="322"/>
      <c r="P113" s="323"/>
      <c r="Q113"/>
    </row>
    <row r="114" spans="1:16" ht="12.75">
      <c r="A114" s="379"/>
      <c r="B114" s="379"/>
      <c r="C114" s="379"/>
      <c r="D114" s="379"/>
      <c r="E114" s="379"/>
      <c r="F114" s="379"/>
      <c r="G114" s="379"/>
      <c r="H114" s="379"/>
      <c r="I114" s="379"/>
      <c r="J114" s="379"/>
      <c r="K114" s="379"/>
      <c r="L114" s="379"/>
      <c r="M114" s="379"/>
      <c r="N114" s="379"/>
      <c r="O114" s="379"/>
      <c r="P114" s="379"/>
    </row>
    <row r="115" spans="1:19" s="9" customFormat="1" ht="12.75">
      <c r="A115" s="341" t="str">
        <f>T('[1]p26'!$C$13:$G$13)</f>
        <v>Miriam Costa</v>
      </c>
      <c r="B115" s="342"/>
      <c r="C115" s="342"/>
      <c r="D115" s="342"/>
      <c r="E115" s="343"/>
      <c r="F115" s="380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/>
      <c r="R115" s="27"/>
      <c r="S115" s="27"/>
    </row>
    <row r="116" spans="1:17" s="1" customFormat="1" ht="13.5" customHeight="1">
      <c r="A116" s="29" t="s">
        <v>84</v>
      </c>
      <c r="B116" s="367" t="str">
        <f>IF('[1]p26'!$A$85&lt;&gt;0,'[1]p26'!$A$85,"")</f>
        <v>Jose Gomes Taveira Neto</v>
      </c>
      <c r="C116" s="367"/>
      <c r="D116" s="367"/>
      <c r="E116" s="367"/>
      <c r="F116" s="368"/>
      <c r="G116" s="30" t="s">
        <v>85</v>
      </c>
      <c r="H116" s="140">
        <f>IF('[1]p26'!$G$89&lt;&gt;0,'[1]p26'!$G$89,"")</f>
        <v>37936</v>
      </c>
      <c r="I116" s="30" t="s">
        <v>86</v>
      </c>
      <c r="J116" s="140">
        <f>IF('[1]p26'!$H$89&lt;&gt;0,'[1]p26'!$H$89,"")</f>
        <v>38107</v>
      </c>
      <c r="K116" s="30" t="s">
        <v>90</v>
      </c>
      <c r="L116" s="382" t="str">
        <f>IF('[1]p26'!$A$89&lt;&gt;0,'[1]p26'!$A$89,"")</f>
        <v>Extensão-PROBEX</v>
      </c>
      <c r="M116" s="382"/>
      <c r="N116" s="382"/>
      <c r="O116" s="382"/>
      <c r="P116" s="383"/>
      <c r="Q116"/>
    </row>
    <row r="117" spans="1:17" s="1" customFormat="1" ht="13.5" customHeight="1">
      <c r="A117" s="29" t="s">
        <v>87</v>
      </c>
      <c r="B117" s="322" t="str">
        <f>IF('[1]p26'!$A$87&lt;&gt;0,'[1]p26'!$A$87,"")</f>
        <v>Olimpíadas de Matemática</v>
      </c>
      <c r="C117" s="322"/>
      <c r="D117" s="322"/>
      <c r="E117" s="322"/>
      <c r="F117" s="322"/>
      <c r="G117" s="322"/>
      <c r="H117" s="322"/>
      <c r="I117" s="322"/>
      <c r="J117" s="322"/>
      <c r="K117" s="322"/>
      <c r="L117" s="322"/>
      <c r="M117" s="322"/>
      <c r="N117" s="322"/>
      <c r="O117" s="322"/>
      <c r="P117" s="323"/>
      <c r="Q117"/>
    </row>
    <row r="118" spans="1:16" ht="12.75">
      <c r="A118" s="379"/>
      <c r="B118" s="379"/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  <c r="M118" s="379"/>
      <c r="N118" s="379"/>
      <c r="O118" s="379"/>
      <c r="P118" s="379"/>
    </row>
    <row r="119" spans="1:19" s="9" customFormat="1" ht="12.75">
      <c r="A119" s="341" t="str">
        <f>T('[1]p27'!$C$13:$G$13)</f>
        <v>Rosana Marques da Silva</v>
      </c>
      <c r="B119" s="342"/>
      <c r="C119" s="342"/>
      <c r="D119" s="342"/>
      <c r="E119" s="343"/>
      <c r="F119" s="380"/>
      <c r="G119" s="381"/>
      <c r="H119" s="381"/>
      <c r="I119" s="381"/>
      <c r="J119" s="381"/>
      <c r="K119" s="381"/>
      <c r="L119" s="381"/>
      <c r="M119" s="381"/>
      <c r="N119" s="381"/>
      <c r="O119" s="381"/>
      <c r="P119" s="381"/>
      <c r="Q119"/>
      <c r="R119" s="27"/>
      <c r="S119" s="27"/>
    </row>
    <row r="120" spans="1:17" s="1" customFormat="1" ht="13.5" customHeight="1">
      <c r="A120" s="29" t="s">
        <v>84</v>
      </c>
      <c r="B120" s="367" t="str">
        <f>IF('[1]p27'!$A$78&lt;&gt;0,'[1]p27'!$A$78,"")</f>
        <v>Carlos Eduardo da Silva Araújo</v>
      </c>
      <c r="C120" s="367"/>
      <c r="D120" s="367"/>
      <c r="E120" s="367"/>
      <c r="F120" s="368"/>
      <c r="G120" s="30" t="s">
        <v>85</v>
      </c>
      <c r="H120" s="140">
        <f>IF('[1]p27'!$G$82&lt;&gt;0,'[1]p27'!$G$82,"")</f>
        <v>37408</v>
      </c>
      <c r="I120" s="30" t="s">
        <v>86</v>
      </c>
      <c r="J120" s="140">
        <f>IF('[1]p27'!$H$82&lt;&gt;0,'[1]p27'!$H$82,"")</f>
        <v>38338</v>
      </c>
      <c r="K120" s="30" t="s">
        <v>90</v>
      </c>
      <c r="L120" s="382" t="str">
        <f>IF('[1]p27'!$A$82&lt;&gt;0,'[1]p27'!$A$82,"")</f>
        <v>Programa de Recursos Humanos da ANP-PRH25</v>
      </c>
      <c r="M120" s="382"/>
      <c r="N120" s="382"/>
      <c r="O120" s="382"/>
      <c r="P120" s="383"/>
      <c r="Q120"/>
    </row>
    <row r="121" spans="1:17" s="1" customFormat="1" ht="13.5" customHeight="1">
      <c r="A121" s="29" t="s">
        <v>87</v>
      </c>
      <c r="B121" s="322" t="str">
        <f>IF('[1]p27'!$A$80&lt;&gt;0,'[1]p27'!$A$80,"")</f>
        <v>Modelagem 3D de Objetos Geológicos encontrados em Reservatórios Petrolíferos</v>
      </c>
      <c r="C121" s="322"/>
      <c r="D121" s="322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  <c r="P121" s="323"/>
      <c r="Q121"/>
    </row>
    <row r="122" spans="1:16" ht="12.75">
      <c r="A122" s="384"/>
      <c r="B122" s="384"/>
      <c r="C122" s="384"/>
      <c r="D122" s="384"/>
      <c r="E122" s="384"/>
      <c r="F122" s="384"/>
      <c r="G122" s="384"/>
      <c r="H122" s="384"/>
      <c r="I122" s="384"/>
      <c r="J122" s="384"/>
      <c r="K122" s="384"/>
      <c r="L122" s="384"/>
      <c r="M122" s="384"/>
      <c r="N122" s="384"/>
      <c r="O122" s="384"/>
      <c r="P122" s="384"/>
    </row>
    <row r="123" spans="1:17" s="1" customFormat="1" ht="13.5" customHeight="1">
      <c r="A123" s="29" t="s">
        <v>84</v>
      </c>
      <c r="B123" s="367" t="str">
        <f>IF('[1]p27'!$A$85&lt;&gt;0,'[1]p27'!$A$85,"")</f>
        <v>José Alexandre Ramos Vieira</v>
      </c>
      <c r="C123" s="367"/>
      <c r="D123" s="367"/>
      <c r="E123" s="367"/>
      <c r="F123" s="368"/>
      <c r="G123" s="30" t="s">
        <v>85</v>
      </c>
      <c r="H123" s="140">
        <f>IF('[1]p27'!$G$89&lt;&gt;0,'[1]p27'!$G$89,"")</f>
        <v>38108</v>
      </c>
      <c r="I123" s="30" t="s">
        <v>86</v>
      </c>
      <c r="J123" s="140">
        <f>IF('[1]p27'!$H$89&lt;&gt;0,'[1]p27'!$H$89,"")</f>
        <v>38473</v>
      </c>
      <c r="K123" s="30" t="s">
        <v>90</v>
      </c>
      <c r="L123" s="382" t="str">
        <f>IF('[1]p27'!$A$89&lt;&gt;0,'[1]p27'!$A$89,"")</f>
        <v>Instituto do Milênio em Matemática </v>
      </c>
      <c r="M123" s="382"/>
      <c r="N123" s="382"/>
      <c r="O123" s="382"/>
      <c r="P123" s="383"/>
      <c r="Q123"/>
    </row>
    <row r="124" spans="1:17" s="1" customFormat="1" ht="13.5" customHeight="1">
      <c r="A124" s="29" t="s">
        <v>87</v>
      </c>
      <c r="B124" s="322" t="str">
        <f>IF('[1]p27'!$A$87&lt;&gt;0,'[1]p27'!$A$87,"")</f>
        <v>Fundamentos da Matemática aplicados à Computação Gráfica</v>
      </c>
      <c r="C124" s="322"/>
      <c r="D124" s="322"/>
      <c r="E124" s="322"/>
      <c r="F124" s="322"/>
      <c r="G124" s="322"/>
      <c r="H124" s="322"/>
      <c r="I124" s="322"/>
      <c r="J124" s="322"/>
      <c r="K124" s="322"/>
      <c r="L124" s="322"/>
      <c r="M124" s="322"/>
      <c r="N124" s="322"/>
      <c r="O124" s="322"/>
      <c r="P124" s="323"/>
      <c r="Q124"/>
    </row>
    <row r="125" spans="1:16" ht="12.75">
      <c r="A125" s="384"/>
      <c r="B125" s="384"/>
      <c r="C125" s="384"/>
      <c r="D125" s="384"/>
      <c r="E125" s="384"/>
      <c r="F125" s="384"/>
      <c r="G125" s="384"/>
      <c r="H125" s="384"/>
      <c r="I125" s="384"/>
      <c r="J125" s="384"/>
      <c r="K125" s="384"/>
      <c r="L125" s="384"/>
      <c r="M125" s="384"/>
      <c r="N125" s="384"/>
      <c r="O125" s="384"/>
      <c r="P125" s="384"/>
    </row>
    <row r="126" spans="1:17" s="1" customFormat="1" ht="13.5" customHeight="1">
      <c r="A126" s="29" t="s">
        <v>84</v>
      </c>
      <c r="B126" s="367" t="str">
        <f>IF('[1]p27'!$A$92&lt;&gt;0,'[1]p27'!$A$92,"")</f>
        <v>Jefferson Abrantes dos Santos</v>
      </c>
      <c r="C126" s="367"/>
      <c r="D126" s="367"/>
      <c r="E126" s="367"/>
      <c r="F126" s="368"/>
      <c r="G126" s="30" t="s">
        <v>85</v>
      </c>
      <c r="H126" s="140">
        <f>IF('[1]p27'!$G$96&lt;&gt;0,'[1]p27'!$G$96,"")</f>
        <v>37834</v>
      </c>
      <c r="I126" s="30" t="s">
        <v>86</v>
      </c>
      <c r="J126" s="140">
        <f>IF('[1]p27'!$H$96&lt;&gt;0,'[1]p27'!$H$96,"")</f>
        <v>38657</v>
      </c>
      <c r="K126" s="30" t="s">
        <v>90</v>
      </c>
      <c r="L126" s="382" t="str">
        <f>IF('[1]p27'!$A$96&lt;&gt;0,'[1]p27'!$A$96,"")</f>
        <v>Programa de Recursos Humanos da ANP-PRH25</v>
      </c>
      <c r="M126" s="382"/>
      <c r="N126" s="382"/>
      <c r="O126" s="382"/>
      <c r="P126" s="383"/>
      <c r="Q126"/>
    </row>
    <row r="127" spans="1:17" s="1" customFormat="1" ht="13.5" customHeight="1">
      <c r="A127" s="29" t="s">
        <v>87</v>
      </c>
      <c r="B127" s="322" t="str">
        <f>IF('[1]p27'!$A$94&lt;&gt;0,'[1]p27'!$A$94,"")</f>
        <v>Estudo de métodos  de modelagem estocástica para a geração de cenários de reservatórios petrolíferos </v>
      </c>
      <c r="C127" s="322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  <c r="N127" s="322"/>
      <c r="O127" s="322"/>
      <c r="P127" s="323"/>
      <c r="Q127"/>
    </row>
    <row r="128" spans="1:16" ht="12.75">
      <c r="A128" s="379"/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79"/>
      <c r="O128" s="379"/>
      <c r="P128" s="379"/>
    </row>
    <row r="129" spans="1:19" s="9" customFormat="1" ht="12.75">
      <c r="A129" s="341" t="str">
        <f>T('[1]p30'!$C$13:$G$13)</f>
        <v>Vandik Estevam Barbosa</v>
      </c>
      <c r="B129" s="342"/>
      <c r="C129" s="342"/>
      <c r="D129" s="342"/>
      <c r="E129" s="343"/>
      <c r="F129" s="380"/>
      <c r="G129" s="381"/>
      <c r="H129" s="381"/>
      <c r="I129" s="381"/>
      <c r="J129" s="381"/>
      <c r="K129" s="381"/>
      <c r="L129" s="381"/>
      <c r="M129" s="381"/>
      <c r="N129" s="381"/>
      <c r="O129" s="381"/>
      <c r="P129" s="381"/>
      <c r="Q129"/>
      <c r="R129" s="27"/>
      <c r="S129" s="27"/>
    </row>
    <row r="130" spans="1:17" s="1" customFormat="1" ht="13.5" customHeight="1">
      <c r="A130" s="29" t="s">
        <v>84</v>
      </c>
      <c r="B130" s="367" t="str">
        <f>IF('[1]p30'!$A$78&lt;&gt;0,'[1]p30'!$A$78,"")</f>
        <v>Antonio Fábio do Nascimento Torres</v>
      </c>
      <c r="C130" s="367"/>
      <c r="D130" s="367"/>
      <c r="E130" s="367"/>
      <c r="F130" s="368"/>
      <c r="G130" s="30" t="s">
        <v>85</v>
      </c>
      <c r="H130" s="140">
        <f>IF('[1]p30'!$G$82&lt;&gt;0,'[1]p30'!$G$82,"")</f>
        <v>38117</v>
      </c>
      <c r="I130" s="30" t="s">
        <v>86</v>
      </c>
      <c r="J130" s="140">
        <f>IF('[1]p30'!$H$82&lt;&gt;0,'[1]p30'!$H$82,"")</f>
        <v>38324</v>
      </c>
      <c r="K130" s="30" t="s">
        <v>90</v>
      </c>
      <c r="L130" s="382" t="str">
        <f>IF('[1]p30'!$A$82&lt;&gt;0,'[1]p30'!$A$82,"")</f>
        <v>Monitoria</v>
      </c>
      <c r="M130" s="382"/>
      <c r="N130" s="382"/>
      <c r="O130" s="382"/>
      <c r="P130" s="383"/>
      <c r="Q130"/>
    </row>
    <row r="131" spans="1:17" s="1" customFormat="1" ht="13.5" customHeight="1">
      <c r="A131" s="29" t="s">
        <v>87</v>
      </c>
      <c r="B131" s="322" t="str">
        <f>IF('[1]p30'!$A$80&lt;&gt;0,'[1]p30'!$A$80,"")</f>
        <v>A Monitoria no DME</v>
      </c>
      <c r="C131" s="322"/>
      <c r="D131" s="322"/>
      <c r="E131" s="322"/>
      <c r="F131" s="322"/>
      <c r="G131" s="322"/>
      <c r="H131" s="322"/>
      <c r="I131" s="322"/>
      <c r="J131" s="322"/>
      <c r="K131" s="322"/>
      <c r="L131" s="322"/>
      <c r="M131" s="322"/>
      <c r="N131" s="322"/>
      <c r="O131" s="322"/>
      <c r="P131" s="323"/>
      <c r="Q131"/>
    </row>
    <row r="132" spans="1:16" ht="12.75">
      <c r="A132" s="384"/>
      <c r="B132" s="384"/>
      <c r="C132" s="384"/>
      <c r="D132" s="384"/>
      <c r="E132" s="384"/>
      <c r="F132" s="384"/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</row>
    <row r="133" spans="1:17" s="1" customFormat="1" ht="13.5" customHeight="1">
      <c r="A133" s="29" t="s">
        <v>84</v>
      </c>
      <c r="B133" s="367" t="str">
        <f>IF('[1]p30'!$A$85&lt;&gt;0,'[1]p30'!$A$85,"")</f>
        <v>Josenildo Ferreira Galdino</v>
      </c>
      <c r="C133" s="367"/>
      <c r="D133" s="367"/>
      <c r="E133" s="367"/>
      <c r="F133" s="368"/>
      <c r="G133" s="30" t="s">
        <v>85</v>
      </c>
      <c r="H133" s="140">
        <f>IF('[1]p30'!$G$89&lt;&gt;0,'[1]p30'!$G$89,"")</f>
        <v>38117</v>
      </c>
      <c r="I133" s="30" t="s">
        <v>86</v>
      </c>
      <c r="J133" s="140">
        <f>IF('[1]p30'!$H$89&lt;&gt;0,'[1]p30'!$H$89,"")</f>
        <v>38324</v>
      </c>
      <c r="K133" s="30" t="s">
        <v>90</v>
      </c>
      <c r="L133" s="382" t="str">
        <f>IF('[1]p30'!$A$89&lt;&gt;0,'[1]p30'!$A$89,"")</f>
        <v>Monitoria</v>
      </c>
      <c r="M133" s="382"/>
      <c r="N133" s="382"/>
      <c r="O133" s="382"/>
      <c r="P133" s="383"/>
      <c r="Q133"/>
    </row>
    <row r="134" spans="1:17" s="1" customFormat="1" ht="13.5" customHeight="1">
      <c r="A134" s="29" t="s">
        <v>87</v>
      </c>
      <c r="B134" s="322" t="str">
        <f>IF('[1]p30'!$A$87&lt;&gt;0,'[1]p30'!$A$87,"")</f>
        <v>A Monitoria no DME</v>
      </c>
      <c r="C134" s="322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  <c r="N134" s="322"/>
      <c r="O134" s="322"/>
      <c r="P134" s="323"/>
      <c r="Q134"/>
    </row>
    <row r="135" spans="1:16" ht="12.75">
      <c r="A135" s="379"/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</row>
    <row r="136" spans="1:19" s="9" customFormat="1" ht="12.75">
      <c r="A136" s="341" t="str">
        <f>T('[1]p31'!$C$13:$G$13)</f>
        <v>Vânio Fragoso de Melo</v>
      </c>
      <c r="B136" s="342"/>
      <c r="C136" s="342"/>
      <c r="D136" s="342"/>
      <c r="E136" s="343"/>
      <c r="F136" s="380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/>
      <c r="R136" s="27"/>
      <c r="S136" s="27"/>
    </row>
    <row r="137" spans="1:17" s="1" customFormat="1" ht="13.5" customHeight="1">
      <c r="A137" s="29" t="s">
        <v>84</v>
      </c>
      <c r="B137" s="367" t="str">
        <f>IF('[1]p31'!$A$78&lt;&gt;0,'[1]p31'!$A$78,"")</f>
        <v>Patrícia de Souza Nóbrega</v>
      </c>
      <c r="C137" s="367"/>
      <c r="D137" s="367"/>
      <c r="E137" s="367"/>
      <c r="F137" s="368"/>
      <c r="G137" s="30" t="s">
        <v>85</v>
      </c>
      <c r="H137" s="140">
        <f>IF('[1]p31'!$G$82&lt;&gt;0,'[1]p31'!$G$82,"")</f>
        <v>38200</v>
      </c>
      <c r="I137" s="30" t="s">
        <v>86</v>
      </c>
      <c r="J137" s="140">
        <f>IF('[1]p31'!$H$82&lt;&gt;0,'[1]p31'!$H$82,"")</f>
        <v>38564</v>
      </c>
      <c r="K137" s="30" t="s">
        <v>90</v>
      </c>
      <c r="L137" s="382" t="str">
        <f>IF('[1]p31'!$A$82&lt;&gt;0,'[1]p31'!$A$82,"")</f>
        <v>PIBIC</v>
      </c>
      <c r="M137" s="382"/>
      <c r="N137" s="382"/>
      <c r="O137" s="382"/>
      <c r="P137" s="383"/>
      <c r="Q137"/>
    </row>
    <row r="138" spans="1:17" s="1" customFormat="1" ht="13.5" customHeight="1">
      <c r="A138" s="29" t="s">
        <v>87</v>
      </c>
      <c r="B138" s="322" t="str">
        <f>IF('[1]p31'!$A$80&lt;&gt;0,'[1]p31'!$A$80,"")</f>
        <v>Aplicação da Geometria Diferencial em Modelagem Geométrica</v>
      </c>
      <c r="C138" s="322"/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3"/>
      <c r="Q138"/>
    </row>
    <row r="139" spans="1:16" ht="12.75">
      <c r="A139" s="379"/>
      <c r="B139" s="379"/>
      <c r="C139" s="379"/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</row>
    <row r="140" spans="1:19" s="9" customFormat="1" ht="12.75">
      <c r="A140" s="341" t="str">
        <f>T('[1]p34'!$C$13:$G$13)</f>
        <v>Antonio Gomes Nunes</v>
      </c>
      <c r="B140" s="342"/>
      <c r="C140" s="342"/>
      <c r="D140" s="342"/>
      <c r="E140" s="343"/>
      <c r="F140" s="380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/>
      <c r="R140" s="27"/>
      <c r="S140" s="27"/>
    </row>
    <row r="141" spans="1:17" s="1" customFormat="1" ht="13.5" customHeight="1">
      <c r="A141" s="29" t="s">
        <v>84</v>
      </c>
      <c r="B141" s="367" t="str">
        <f>IF('[1]p34'!$A$78&lt;&gt;0,'[1]p34'!$A$78,"")</f>
        <v>Hoana Maria Andrade Tomaz</v>
      </c>
      <c r="C141" s="367"/>
      <c r="D141" s="367"/>
      <c r="E141" s="367"/>
      <c r="F141" s="368"/>
      <c r="G141" s="30" t="s">
        <v>85</v>
      </c>
      <c r="H141" s="140">
        <f>IF('[1]p34'!$G$82&lt;&gt;0,'[1]p34'!$G$82,"")</f>
        <v>38117</v>
      </c>
      <c r="I141" s="30" t="s">
        <v>86</v>
      </c>
      <c r="J141" s="140">
        <f>IF('[1]p34'!$H$82&lt;&gt;0,'[1]p34'!$H$82,"")</f>
        <v>38337</v>
      </c>
      <c r="K141" s="30" t="s">
        <v>90</v>
      </c>
      <c r="L141" s="382" t="str">
        <f>IF('[1]p34'!$A$82&lt;&gt;0,'[1]p34'!$A$82,"")</f>
        <v>Monitoria</v>
      </c>
      <c r="M141" s="382"/>
      <c r="N141" s="382"/>
      <c r="O141" s="382"/>
      <c r="P141" s="383"/>
      <c r="Q141"/>
    </row>
    <row r="142" spans="1:17" s="1" customFormat="1" ht="13.5" customHeight="1">
      <c r="A142" s="29" t="s">
        <v>87</v>
      </c>
      <c r="B142" s="322" t="str">
        <f>IF('[1]p34'!$A$80&lt;&gt;0,'[1]p34'!$A$80,"")</f>
        <v>A Monitoria no DME</v>
      </c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3"/>
      <c r="Q142"/>
    </row>
    <row r="143" spans="1:16" ht="12.75">
      <c r="A143" s="384"/>
      <c r="B143" s="384"/>
      <c r="C143" s="384"/>
      <c r="D143" s="384"/>
      <c r="E143" s="384"/>
      <c r="F143" s="384"/>
      <c r="G143" s="384"/>
      <c r="H143" s="384"/>
      <c r="I143" s="384"/>
      <c r="J143" s="384"/>
      <c r="K143" s="384"/>
      <c r="L143" s="384"/>
      <c r="M143" s="384"/>
      <c r="N143" s="384"/>
      <c r="O143" s="384"/>
      <c r="P143" s="384"/>
    </row>
    <row r="144" spans="1:19" s="9" customFormat="1" ht="12.75">
      <c r="A144" s="341" t="str">
        <f>T('[1]p38'!$C$13:$G$13)</f>
        <v>Thiciany Matsudo Iwano</v>
      </c>
      <c r="B144" s="342"/>
      <c r="C144" s="342"/>
      <c r="D144" s="342"/>
      <c r="E144" s="343"/>
      <c r="F144" s="380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/>
      <c r="R144" s="27"/>
      <c r="S144" s="27"/>
    </row>
    <row r="145" spans="1:17" s="1" customFormat="1" ht="13.5" customHeight="1">
      <c r="A145" s="29" t="s">
        <v>84</v>
      </c>
      <c r="B145" s="367" t="str">
        <f>IF('[1]p34'!$A$85&lt;&gt;0,'[1]p34'!$A$85,"")</f>
        <v>Nelson Luiz da Silva</v>
      </c>
      <c r="C145" s="367"/>
      <c r="D145" s="367"/>
      <c r="E145" s="367"/>
      <c r="F145" s="368"/>
      <c r="G145" s="30" t="s">
        <v>85</v>
      </c>
      <c r="H145" s="140">
        <f>IF('[1]p34'!$G$89&lt;&gt;0,'[1]p34'!$G$89,"")</f>
        <v>38117</v>
      </c>
      <c r="I145" s="30" t="s">
        <v>86</v>
      </c>
      <c r="J145" s="140">
        <f>IF('[1]p34'!$H$89&lt;&gt;0,'[1]p34'!$H$89,"")</f>
        <v>38337</v>
      </c>
      <c r="K145" s="30" t="s">
        <v>90</v>
      </c>
      <c r="L145" s="382" t="str">
        <f>IF('[1]p34'!$A$89&lt;&gt;0,'[1]p34'!$A$89,"")</f>
        <v>Monitoria</v>
      </c>
      <c r="M145" s="382"/>
      <c r="N145" s="382"/>
      <c r="O145" s="382"/>
      <c r="P145" s="383"/>
      <c r="Q145"/>
    </row>
    <row r="146" spans="1:17" s="1" customFormat="1" ht="13.5" customHeight="1">
      <c r="A146" s="29" t="s">
        <v>87</v>
      </c>
      <c r="B146" s="322" t="str">
        <f>IF('[1]p34'!$A$87&lt;&gt;0,'[1]p34'!$A$87,"")</f>
        <v>A Moniroria no DME</v>
      </c>
      <c r="C146" s="322"/>
      <c r="D146" s="322"/>
      <c r="E146" s="322"/>
      <c r="F146" s="322"/>
      <c r="G146" s="322"/>
      <c r="H146" s="322"/>
      <c r="I146" s="322"/>
      <c r="J146" s="322"/>
      <c r="K146" s="322"/>
      <c r="L146" s="322"/>
      <c r="M146" s="322"/>
      <c r="N146" s="322"/>
      <c r="O146" s="322"/>
      <c r="P146" s="323"/>
      <c r="Q146"/>
    </row>
    <row r="147" spans="1:16" ht="12.75">
      <c r="A147" s="384"/>
      <c r="B147" s="384"/>
      <c r="C147" s="384"/>
      <c r="D147" s="384"/>
      <c r="E147" s="384"/>
      <c r="F147" s="384"/>
      <c r="G147" s="384"/>
      <c r="H147" s="384"/>
      <c r="I147" s="384"/>
      <c r="J147" s="384"/>
      <c r="K147" s="384"/>
      <c r="L147" s="384"/>
      <c r="M147" s="384"/>
      <c r="N147" s="384"/>
      <c r="O147" s="384"/>
      <c r="P147" s="384"/>
    </row>
    <row r="148" spans="1:16" ht="12.75">
      <c r="A148" s="379"/>
      <c r="B148" s="379"/>
      <c r="C148" s="379"/>
      <c r="D148" s="379"/>
      <c r="E148" s="379"/>
      <c r="F148" s="379"/>
      <c r="G148" s="379"/>
      <c r="H148" s="379"/>
      <c r="I148" s="379"/>
      <c r="J148" s="379"/>
      <c r="K148" s="379"/>
      <c r="L148" s="379"/>
      <c r="M148" s="379"/>
      <c r="N148" s="379"/>
      <c r="O148" s="379"/>
      <c r="P148" s="379"/>
    </row>
  </sheetData>
  <sheetProtection password="CA19" sheet="1" objects="1" scenarios="1"/>
  <mergeCells count="213">
    <mergeCell ref="B138:P138"/>
    <mergeCell ref="A136:E136"/>
    <mergeCell ref="F136:P136"/>
    <mergeCell ref="B137:F137"/>
    <mergeCell ref="L137:P137"/>
    <mergeCell ref="A135:P135"/>
    <mergeCell ref="B133:F133"/>
    <mergeCell ref="L133:P133"/>
    <mergeCell ref="B134:P134"/>
    <mergeCell ref="B130:F130"/>
    <mergeCell ref="L130:P130"/>
    <mergeCell ref="B131:P131"/>
    <mergeCell ref="A132:P132"/>
    <mergeCell ref="A128:P128"/>
    <mergeCell ref="A129:E129"/>
    <mergeCell ref="F129:P129"/>
    <mergeCell ref="B127:P127"/>
    <mergeCell ref="B124:P124"/>
    <mergeCell ref="A125:P125"/>
    <mergeCell ref="B126:F126"/>
    <mergeCell ref="L126:P126"/>
    <mergeCell ref="B121:P121"/>
    <mergeCell ref="A122:P122"/>
    <mergeCell ref="B123:F123"/>
    <mergeCell ref="L123:P123"/>
    <mergeCell ref="A119:E119"/>
    <mergeCell ref="F119:P119"/>
    <mergeCell ref="B120:F120"/>
    <mergeCell ref="L120:P120"/>
    <mergeCell ref="A118:P118"/>
    <mergeCell ref="B116:F116"/>
    <mergeCell ref="L116:P116"/>
    <mergeCell ref="B117:P117"/>
    <mergeCell ref="A103:P103"/>
    <mergeCell ref="A111:E111"/>
    <mergeCell ref="F111:P111"/>
    <mergeCell ref="B105:F105"/>
    <mergeCell ref="L105:P105"/>
    <mergeCell ref="B106:P106"/>
    <mergeCell ref="A107:P107"/>
    <mergeCell ref="B108:F108"/>
    <mergeCell ref="L108:P108"/>
    <mergeCell ref="B109:P109"/>
    <mergeCell ref="B102:P102"/>
    <mergeCell ref="B99:P99"/>
    <mergeCell ref="A100:P100"/>
    <mergeCell ref="B101:F101"/>
    <mergeCell ref="L101:P101"/>
    <mergeCell ref="B96:P96"/>
    <mergeCell ref="A97:P97"/>
    <mergeCell ref="B98:F98"/>
    <mergeCell ref="L98:P98"/>
    <mergeCell ref="A94:E94"/>
    <mergeCell ref="F94:P94"/>
    <mergeCell ref="B95:F95"/>
    <mergeCell ref="L95:P95"/>
    <mergeCell ref="A93:P93"/>
    <mergeCell ref="B91:F91"/>
    <mergeCell ref="L91:P91"/>
    <mergeCell ref="B92:P92"/>
    <mergeCell ref="A89:P89"/>
    <mergeCell ref="A90:E90"/>
    <mergeCell ref="F90:P90"/>
    <mergeCell ref="B88:P88"/>
    <mergeCell ref="B85:P85"/>
    <mergeCell ref="A86:P86"/>
    <mergeCell ref="B87:F87"/>
    <mergeCell ref="L87:P87"/>
    <mergeCell ref="A83:E83"/>
    <mergeCell ref="F83:P83"/>
    <mergeCell ref="B84:F84"/>
    <mergeCell ref="L84:P84"/>
    <mergeCell ref="A82:P82"/>
    <mergeCell ref="B77:F77"/>
    <mergeCell ref="L77:P77"/>
    <mergeCell ref="B78:P78"/>
    <mergeCell ref="A79:P79"/>
    <mergeCell ref="B80:F80"/>
    <mergeCell ref="L80:P80"/>
    <mergeCell ref="B73:F73"/>
    <mergeCell ref="L73:P73"/>
    <mergeCell ref="B74:P74"/>
    <mergeCell ref="A75:P75"/>
    <mergeCell ref="B70:F70"/>
    <mergeCell ref="L70:P70"/>
    <mergeCell ref="B71:P71"/>
    <mergeCell ref="A72:P72"/>
    <mergeCell ref="B67:F67"/>
    <mergeCell ref="L67:P67"/>
    <mergeCell ref="B68:P68"/>
    <mergeCell ref="A69:P69"/>
    <mergeCell ref="A65:P65"/>
    <mergeCell ref="A66:E66"/>
    <mergeCell ref="F66:P66"/>
    <mergeCell ref="B64:P64"/>
    <mergeCell ref="A62:E62"/>
    <mergeCell ref="F62:P62"/>
    <mergeCell ref="B63:F63"/>
    <mergeCell ref="L63:P63"/>
    <mergeCell ref="Q1:Q15"/>
    <mergeCell ref="A1:P1"/>
    <mergeCell ref="F6:P6"/>
    <mergeCell ref="A4:P5"/>
    <mergeCell ref="A2:P2"/>
    <mergeCell ref="A3:D3"/>
    <mergeCell ref="B8:P8"/>
    <mergeCell ref="B10:F10"/>
    <mergeCell ref="A9:P9"/>
    <mergeCell ref="L10:P10"/>
    <mergeCell ref="A6:E6"/>
    <mergeCell ref="B7:F7"/>
    <mergeCell ref="L7:P7"/>
    <mergeCell ref="A12:P12"/>
    <mergeCell ref="L13:P13"/>
    <mergeCell ref="B17:F17"/>
    <mergeCell ref="L17:P17"/>
    <mergeCell ref="B13:F13"/>
    <mergeCell ref="A15:P15"/>
    <mergeCell ref="B18:P18"/>
    <mergeCell ref="A19:P19"/>
    <mergeCell ref="A20:E20"/>
    <mergeCell ref="F20:P20"/>
    <mergeCell ref="B21:F21"/>
    <mergeCell ref="L21:P21"/>
    <mergeCell ref="B22:P22"/>
    <mergeCell ref="A23:P23"/>
    <mergeCell ref="B24:F24"/>
    <mergeCell ref="L24:P24"/>
    <mergeCell ref="B25:P25"/>
    <mergeCell ref="A26:P26"/>
    <mergeCell ref="A27:E27"/>
    <mergeCell ref="F27:P27"/>
    <mergeCell ref="B28:F28"/>
    <mergeCell ref="L28:P28"/>
    <mergeCell ref="B29:P29"/>
    <mergeCell ref="A30:P30"/>
    <mergeCell ref="B31:F31"/>
    <mergeCell ref="L31:P31"/>
    <mergeCell ref="B32:P32"/>
    <mergeCell ref="A33:P33"/>
    <mergeCell ref="A34:E34"/>
    <mergeCell ref="F34:P34"/>
    <mergeCell ref="B35:F35"/>
    <mergeCell ref="L35:P35"/>
    <mergeCell ref="B36:P36"/>
    <mergeCell ref="A37:P37"/>
    <mergeCell ref="B38:F38"/>
    <mergeCell ref="L38:P38"/>
    <mergeCell ref="B39:P39"/>
    <mergeCell ref="A40:P40"/>
    <mergeCell ref="B41:F41"/>
    <mergeCell ref="L41:P41"/>
    <mergeCell ref="B42:P42"/>
    <mergeCell ref="A43:P43"/>
    <mergeCell ref="A44:E44"/>
    <mergeCell ref="F44:P44"/>
    <mergeCell ref="B45:F45"/>
    <mergeCell ref="L45:P45"/>
    <mergeCell ref="B46:P46"/>
    <mergeCell ref="A47:P47"/>
    <mergeCell ref="A48:E48"/>
    <mergeCell ref="F48:P48"/>
    <mergeCell ref="B49:F49"/>
    <mergeCell ref="L49:P49"/>
    <mergeCell ref="B50:P50"/>
    <mergeCell ref="A51:P51"/>
    <mergeCell ref="B52:F52"/>
    <mergeCell ref="L52:P52"/>
    <mergeCell ref="B53:P53"/>
    <mergeCell ref="A54:P54"/>
    <mergeCell ref="B55:F55"/>
    <mergeCell ref="L55:P55"/>
    <mergeCell ref="B56:P56"/>
    <mergeCell ref="A57:P57"/>
    <mergeCell ref="A58:E58"/>
    <mergeCell ref="F58:P58"/>
    <mergeCell ref="B59:F59"/>
    <mergeCell ref="L59:P59"/>
    <mergeCell ref="B60:P60"/>
    <mergeCell ref="A139:P139"/>
    <mergeCell ref="A140:E140"/>
    <mergeCell ref="F140:P140"/>
    <mergeCell ref="A76:E76"/>
    <mergeCell ref="F76:P76"/>
    <mergeCell ref="A61:P61"/>
    <mergeCell ref="B81:P81"/>
    <mergeCell ref="A104:E104"/>
    <mergeCell ref="F104:P104"/>
    <mergeCell ref="B141:F141"/>
    <mergeCell ref="L141:P141"/>
    <mergeCell ref="B142:P142"/>
    <mergeCell ref="A143:P143"/>
    <mergeCell ref="A144:E144"/>
    <mergeCell ref="F144:P144"/>
    <mergeCell ref="B145:F145"/>
    <mergeCell ref="L145:P145"/>
    <mergeCell ref="B146:P146"/>
    <mergeCell ref="A147:P147"/>
    <mergeCell ref="A148:P148"/>
    <mergeCell ref="O3:P3"/>
    <mergeCell ref="M3:N3"/>
    <mergeCell ref="E3:L3"/>
    <mergeCell ref="A16:E16"/>
    <mergeCell ref="F16:P16"/>
    <mergeCell ref="B14:P14"/>
    <mergeCell ref="B11:P11"/>
    <mergeCell ref="A114:P114"/>
    <mergeCell ref="A115:E115"/>
    <mergeCell ref="F115:P115"/>
    <mergeCell ref="A110:P110"/>
    <mergeCell ref="B112:F112"/>
    <mergeCell ref="L112:P112"/>
    <mergeCell ref="B113:P11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3"/>
  <dimension ref="A1:S36"/>
  <sheetViews>
    <sheetView workbookViewId="0" topLeftCell="A1">
      <selection activeCell="A13" sqref="A13:S1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31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3"/>
    </row>
    <row r="2" spans="1:19" ht="13.5" thickBo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3.5" thickBot="1">
      <c r="A3" s="335" t="s">
        <v>112</v>
      </c>
      <c r="B3" s="336"/>
      <c r="C3" s="336"/>
      <c r="D3" s="337"/>
      <c r="E3" s="354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52" t="s">
        <v>92</v>
      </c>
      <c r="Q3" s="353"/>
      <c r="R3" s="336" t="str">
        <f>'[1]p1'!$H$4</f>
        <v>2004.1</v>
      </c>
      <c r="S3" s="337"/>
    </row>
    <row r="4" spans="1:19" s="1" customFormat="1" ht="12.7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</row>
    <row r="5" spans="1:19" s="8" customFormat="1" ht="13.5" thickBo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3.5" thickBot="1">
      <c r="A6" s="394" t="s">
        <v>81</v>
      </c>
      <c r="B6" s="394"/>
      <c r="C6" s="394"/>
      <c r="D6" s="394"/>
      <c r="E6" s="394"/>
      <c r="F6" s="394" t="s">
        <v>76</v>
      </c>
      <c r="G6" s="394"/>
      <c r="H6" s="394" t="s">
        <v>82</v>
      </c>
      <c r="I6" s="394"/>
      <c r="J6" s="394" t="s">
        <v>83</v>
      </c>
      <c r="K6" s="394"/>
      <c r="L6" s="14"/>
      <c r="M6" s="394" t="s">
        <v>183</v>
      </c>
      <c r="N6" s="394"/>
      <c r="O6" s="14"/>
      <c r="P6" s="14" t="s">
        <v>80</v>
      </c>
      <c r="Q6" s="14"/>
      <c r="R6" s="394" t="s">
        <v>23</v>
      </c>
      <c r="S6" s="394"/>
    </row>
    <row r="7" spans="1:19" s="41" customFormat="1" ht="11.25">
      <c r="A7" s="389" t="str">
        <f>T('[1]p5'!$C$13:$G$13)</f>
        <v>Antônio José da Silva</v>
      </c>
      <c r="B7" s="390"/>
      <c r="C7" s="390"/>
      <c r="D7" s="390"/>
      <c r="E7" s="391"/>
      <c r="F7" s="392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</row>
    <row r="8" spans="1:19" s="2" customFormat="1" ht="13.5" customHeight="1">
      <c r="A8" s="347" t="str">
        <f>IF('[1]p5'!$A$69&lt;&gt;0,'[1]p5'!$A$69,"")</f>
        <v>Probabilidade T- 01</v>
      </c>
      <c r="B8" s="347"/>
      <c r="C8" s="347"/>
      <c r="D8" s="347"/>
      <c r="E8" s="347"/>
      <c r="F8" s="388">
        <f>IF('[1]p5'!$F$69&lt;&gt;0,'[1]p5'!$F$69,"")</f>
        <v>60</v>
      </c>
      <c r="G8" s="388"/>
      <c r="H8" s="388">
        <f>IF('[1]p5'!$E$69&lt;&gt;0,'[1]p5'!$E$69,"")</f>
        <v>4</v>
      </c>
      <c r="I8" s="388"/>
      <c r="J8" s="388">
        <f>IF('[1]p5'!$I$69&lt;&gt;0,'[1]p5'!$I$69,"")</f>
        <v>2</v>
      </c>
      <c r="K8" s="388"/>
      <c r="L8" s="28"/>
      <c r="M8" s="388">
        <f>IF('[1]p5'!$K$69&lt;&gt;0,'[1]p5'!$K$69,"")</f>
      </c>
      <c r="N8" s="388"/>
      <c r="O8" s="28"/>
      <c r="P8" s="28">
        <f>IF('[1]p5'!$L$69&lt;&gt;0,'[1]p5'!$L$69,"")</f>
      </c>
      <c r="Q8" s="49"/>
      <c r="R8" s="388">
        <f>IF('[1]p5'!$J$69&lt;&gt;0,'[1]p5'!$J$69,"")</f>
        <v>2</v>
      </c>
      <c r="S8" s="388"/>
    </row>
    <row r="9" spans="1:19" s="2" customFormat="1" ht="13.5" customHeight="1">
      <c r="A9" s="347">
        <f>IF('[1]p9'!$A$73&lt;&gt;0,'[1]p9'!$A$73,"")</f>
      </c>
      <c r="B9" s="347"/>
      <c r="C9" s="347"/>
      <c r="D9" s="347"/>
      <c r="E9" s="347"/>
      <c r="F9" s="388">
        <f>IF('[1]p9'!$F$73&lt;&gt;0,'[1]p9'!$F$73,"")</f>
      </c>
      <c r="G9" s="388"/>
      <c r="H9" s="388">
        <f>IF('[1]p9'!$E$73&lt;&gt;0,'[1]p9'!$E$73,"")</f>
      </c>
      <c r="I9" s="388"/>
      <c r="J9" s="388">
        <f>IF('[1]p9'!$I$73&lt;&gt;0,'[1]p9'!$I$73,"")</f>
      </c>
      <c r="K9" s="388"/>
      <c r="L9" s="28"/>
      <c r="M9" s="388">
        <f>IF('[1]p9'!$K$73&lt;&gt;0,'[1]p9'!$K$73,"")</f>
      </c>
      <c r="N9" s="388"/>
      <c r="O9" s="28"/>
      <c r="P9" s="28">
        <f>IF('[1]p9'!$L$73&lt;&gt;0,'[1]p9'!$L$73,"")</f>
      </c>
      <c r="Q9" s="49"/>
      <c r="R9" s="388">
        <f>IF('[1]p9'!$J$73&lt;&gt;0,'[1]p9'!$J$73,"")</f>
      </c>
      <c r="S9" s="388"/>
    </row>
    <row r="10" spans="1:19" s="41" customFormat="1" ht="11.25">
      <c r="A10" s="389" t="str">
        <f>T('[1]p8'!$C$13:$G$13)</f>
        <v>Aparecido Jesuino de Souza</v>
      </c>
      <c r="B10" s="390"/>
      <c r="C10" s="390"/>
      <c r="D10" s="390"/>
      <c r="E10" s="391"/>
      <c r="F10" s="392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</row>
    <row r="11" spans="1:19" s="2" customFormat="1" ht="13.5" customHeight="1">
      <c r="A11" s="347" t="str">
        <f>IF('[1]p8'!$A$69&lt;&gt;0,'[1]p8'!$A$69,"")</f>
        <v>Equacöes Dif. Ordinárias</v>
      </c>
      <c r="B11" s="347"/>
      <c r="C11" s="347"/>
      <c r="D11" s="347"/>
      <c r="E11" s="347"/>
      <c r="F11" s="388">
        <f>IF('[1]p8'!$F$69&lt;&gt;0,'[1]p8'!$F$69,"")</f>
        <v>60</v>
      </c>
      <c r="G11" s="388"/>
      <c r="H11" s="388">
        <f>IF('[1]p8'!$E$69&lt;&gt;0,'[1]p8'!$E$69,"")</f>
        <v>4</v>
      </c>
      <c r="I11" s="388"/>
      <c r="J11" s="388">
        <f>IF('[1]p8'!$I$69&lt;&gt;0,'[1]p8'!$I$69,"")</f>
        <v>6</v>
      </c>
      <c r="K11" s="388"/>
      <c r="L11" s="28"/>
      <c r="M11" s="388">
        <f>IF('[1]p8'!$K$69&lt;&gt;0,'[1]p8'!$K$69,"")</f>
      </c>
      <c r="N11" s="388"/>
      <c r="O11" s="28"/>
      <c r="P11" s="28">
        <f>IF('[1]p8'!$L$69&lt;&gt;0,'[1]p8'!$L$69,"")</f>
      </c>
      <c r="Q11" s="49"/>
      <c r="R11" s="388">
        <f>IF('[1]p8'!$J$69&lt;&gt;0,'[1]p8'!$J$69,"")</f>
        <v>6</v>
      </c>
      <c r="S11" s="388"/>
    </row>
    <row r="12" spans="1:19" s="2" customFormat="1" ht="13.5" customHeight="1">
      <c r="A12" s="347">
        <f>IF('[1]p8'!$A$73&lt;&gt;0,'[1]p8'!$A$73,"")</f>
      </c>
      <c r="B12" s="347"/>
      <c r="C12" s="347"/>
      <c r="D12" s="347"/>
      <c r="E12" s="347"/>
      <c r="F12" s="388">
        <f>IF('[1]p8'!$F$73&lt;&gt;0,'[1]p8'!$F$73,"")</f>
      </c>
      <c r="G12" s="388"/>
      <c r="H12" s="388">
        <f>IF('[1]p8'!$E$73&lt;&gt;0,'[1]p8'!$E$73,"")</f>
      </c>
      <c r="I12" s="388"/>
      <c r="J12" s="388">
        <f>IF('[1]p8'!$I$73&lt;&gt;0,'[1]p8'!$I$73,"")</f>
      </c>
      <c r="K12" s="388"/>
      <c r="L12" s="28"/>
      <c r="M12" s="388">
        <f>IF('[1]p8'!$K$73&lt;&gt;0,'[1]p8'!$K$73,"")</f>
      </c>
      <c r="N12" s="388"/>
      <c r="O12" s="28"/>
      <c r="P12" s="28">
        <f>IF('[1]p8'!$L$73&lt;&gt;0,'[1]p8'!$L$73,"")</f>
      </c>
      <c r="Q12" s="49"/>
      <c r="R12" s="388">
        <f>IF('[1]p8'!$J$73&lt;&gt;0,'[1]p8'!$J$73,"")</f>
      </c>
      <c r="S12" s="388"/>
    </row>
    <row r="13" spans="1:19" s="41" customFormat="1" ht="11.25">
      <c r="A13" s="389" t="str">
        <f>T('[1]p9'!$C$13:$G$13)</f>
        <v>Bráulio Maia Junior</v>
      </c>
      <c r="B13" s="390"/>
      <c r="C13" s="390"/>
      <c r="D13" s="390"/>
      <c r="E13" s="391"/>
      <c r="F13" s="392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</row>
    <row r="14" spans="1:19" s="2" customFormat="1" ht="13.5" customHeight="1">
      <c r="A14" s="347" t="str">
        <f>IF('[1]p9'!$A$69&lt;&gt;0,'[1]p9'!$A$69,"")</f>
        <v>Álgebra</v>
      </c>
      <c r="B14" s="347"/>
      <c r="C14" s="347"/>
      <c r="D14" s="347"/>
      <c r="E14" s="347"/>
      <c r="F14" s="388">
        <f>IF('[1]p9'!$F$69&lt;&gt;0,'[1]p9'!$F$69,"")</f>
        <v>60</v>
      </c>
      <c r="G14" s="388"/>
      <c r="H14" s="388">
        <f>IF('[1]p9'!$E$69&lt;&gt;0,'[1]p9'!$E$69,"")</f>
        <v>4</v>
      </c>
      <c r="I14" s="388"/>
      <c r="J14" s="388">
        <f>IF('[1]p9'!$I$69&lt;&gt;0,'[1]p9'!$I$69,"")</f>
        <v>14</v>
      </c>
      <c r="K14" s="388"/>
      <c r="L14" s="28"/>
      <c r="M14" s="388">
        <f>IF('[1]p9'!$K$69&lt;&gt;0,'[1]p9'!$K$69,"")</f>
        <v>4</v>
      </c>
      <c r="N14" s="388"/>
      <c r="O14" s="28"/>
      <c r="P14" s="28">
        <f>IF('[1]p9'!$L$69&lt;&gt;0,'[1]p9'!$L$69,"")</f>
        <v>1</v>
      </c>
      <c r="Q14" s="49"/>
      <c r="R14" s="388">
        <f>IF('[1]p9'!$J$69&lt;&gt;0,'[1]p9'!$J$69,"")</f>
        <v>9</v>
      </c>
      <c r="S14" s="388"/>
    </row>
    <row r="15" spans="1:19" s="2" customFormat="1" ht="13.5" customHeight="1">
      <c r="A15" s="347" t="str">
        <f>IF('[1]p9'!$A$70&lt;&gt;0,'[1]p9'!$A$70,"")</f>
        <v>Teoria dos Grafos</v>
      </c>
      <c r="B15" s="347"/>
      <c r="C15" s="347"/>
      <c r="D15" s="347"/>
      <c r="E15" s="347"/>
      <c r="F15" s="388">
        <f>IF('[1]p9'!$F$70&lt;&gt;0,'[1]p9'!$F$70,"")</f>
        <v>60</v>
      </c>
      <c r="G15" s="388"/>
      <c r="H15" s="388">
        <f>IF('[1]p9'!$E$70&lt;&gt;0,'[1]p9'!$E$70,"")</f>
        <v>4</v>
      </c>
      <c r="I15" s="388"/>
      <c r="J15" s="388">
        <f>IF('[1]p9'!$I$70&lt;&gt;0,'[1]p9'!$I$70,"")</f>
        <v>3</v>
      </c>
      <c r="K15" s="388"/>
      <c r="L15" s="28"/>
      <c r="M15" s="388">
        <f>IF('[1]p9'!$K$70&lt;&gt;0,'[1]p9'!$K$70,"")</f>
      </c>
      <c r="N15" s="388"/>
      <c r="O15" s="28"/>
      <c r="P15" s="28">
        <f>IF('[1]p9'!$L$70&lt;&gt;0,'[1]p9'!$L$70,"")</f>
      </c>
      <c r="Q15" s="49"/>
      <c r="R15" s="388">
        <f>IF('[1]p9'!$J$70&lt;&gt;0,'[1]p9'!$J$70,"")</f>
        <v>3</v>
      </c>
      <c r="S15" s="388"/>
    </row>
    <row r="16" spans="1:19" s="2" customFormat="1" ht="13.5" customHeight="1">
      <c r="A16" s="347">
        <f>IF('[1]p9'!$A$73&lt;&gt;0,'[1]p9'!$A$73,"")</f>
      </c>
      <c r="B16" s="347"/>
      <c r="C16" s="347"/>
      <c r="D16" s="347"/>
      <c r="E16" s="347"/>
      <c r="F16" s="388">
        <f>IF('[1]p9'!$F$73&lt;&gt;0,'[1]p9'!$F$73,"")</f>
      </c>
      <c r="G16" s="388"/>
      <c r="H16" s="388">
        <f>IF('[1]p9'!$E$73&lt;&gt;0,'[1]p9'!$E$73,"")</f>
      </c>
      <c r="I16" s="388"/>
      <c r="J16" s="388">
        <f>IF('[1]p9'!$I$73&lt;&gt;0,'[1]p9'!$I$73,"")</f>
      </c>
      <c r="K16" s="388"/>
      <c r="L16" s="28"/>
      <c r="M16" s="388">
        <f>IF('[1]p9'!$K$73&lt;&gt;0,'[1]p9'!$K$73,"")</f>
      </c>
      <c r="N16" s="388"/>
      <c r="O16" s="28"/>
      <c r="P16" s="28">
        <f>IF('[1]p9'!$L$73&lt;&gt;0,'[1]p9'!$L$73,"")</f>
      </c>
      <c r="Q16" s="49"/>
      <c r="R16" s="388">
        <f>IF('[1]p9'!$J$73&lt;&gt;0,'[1]p9'!$J$73,"")</f>
      </c>
      <c r="S16" s="388"/>
    </row>
    <row r="17" spans="1:19" s="41" customFormat="1" ht="11.25">
      <c r="A17" s="389" t="str">
        <f>T('[1]p10'!$C$13:$G$13)</f>
        <v>Claudianor Oliveira Alves</v>
      </c>
      <c r="B17" s="390"/>
      <c r="C17" s="390"/>
      <c r="D17" s="390"/>
      <c r="E17" s="391"/>
      <c r="F17" s="392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</row>
    <row r="18" spans="1:19" s="2" customFormat="1" ht="13.5" customHeight="1">
      <c r="A18" s="347" t="str">
        <f>IF('[1]p10'!$A$69&lt;&gt;0,'[1]p10'!$A$69,"")</f>
        <v>Tópicos de Análise</v>
      </c>
      <c r="B18" s="347"/>
      <c r="C18" s="347"/>
      <c r="D18" s="347"/>
      <c r="E18" s="347"/>
      <c r="F18" s="388">
        <f>IF('[1]p10'!$F$69&lt;&gt;0,'[1]p10'!$F$69,"")</f>
        <v>60</v>
      </c>
      <c r="G18" s="388"/>
      <c r="H18" s="388">
        <f>IF('[1]p10'!$E$69&lt;&gt;0,'[1]p10'!$E$69,"")</f>
        <v>4</v>
      </c>
      <c r="I18" s="388"/>
      <c r="J18" s="388">
        <f>IF('[1]p10'!$I$69&lt;&gt;0,'[1]p10'!$I$69,"")</f>
        <v>4</v>
      </c>
      <c r="K18" s="388"/>
      <c r="L18" s="28"/>
      <c r="M18" s="388">
        <f>IF('[1]p10'!$K$69&lt;&gt;0,'[1]p10'!$K$69,"")</f>
      </c>
      <c r="N18" s="388"/>
      <c r="O18" s="28"/>
      <c r="P18" s="28">
        <f>IF('[1]p10'!$L$69&lt;&gt;0,'[1]p10'!$L$69,"")</f>
      </c>
      <c r="Q18" s="49"/>
      <c r="R18" s="388">
        <f>IF('[1]p10'!$J$69&lt;&gt;0,'[1]p10'!$J$69,"")</f>
        <v>4</v>
      </c>
      <c r="S18" s="388"/>
    </row>
    <row r="19" spans="1:19" s="2" customFormat="1" ht="13.5" customHeight="1">
      <c r="A19" s="347">
        <f>IF('[1]p10'!$A$73&lt;&gt;0,'[1]p10'!$A$73,"")</f>
      </c>
      <c r="B19" s="347"/>
      <c r="C19" s="347"/>
      <c r="D19" s="347"/>
      <c r="E19" s="347"/>
      <c r="F19" s="388">
        <f>IF('[1]p10'!$F$73&lt;&gt;0,'[1]p10'!$F$73,"")</f>
      </c>
      <c r="G19" s="388"/>
      <c r="H19" s="388">
        <f>IF('[1]p10'!$E$73&lt;&gt;0,'[1]p10'!$E$73,"")</f>
      </c>
      <c r="I19" s="388"/>
      <c r="J19" s="388">
        <f>IF('[1]p10'!$I$73&lt;&gt;0,'[1]p10'!$I$73,"")</f>
      </c>
      <c r="K19" s="388"/>
      <c r="L19" s="28"/>
      <c r="M19" s="388">
        <f>IF('[1]p10'!$K$73&lt;&gt;0,'[1]p10'!$K$73,"")</f>
      </c>
      <c r="N19" s="388"/>
      <c r="O19" s="28"/>
      <c r="P19" s="28">
        <f>IF('[1]p10'!$L$73&lt;&gt;0,'[1]p10'!$L$73,"")</f>
      </c>
      <c r="Q19" s="49"/>
      <c r="R19" s="388">
        <f>IF('[1]p10'!$J$73&lt;&gt;0,'[1]p10'!$J$73,"")</f>
      </c>
      <c r="S19" s="388"/>
    </row>
    <row r="20" spans="1:19" s="41" customFormat="1" ht="11.25">
      <c r="A20" s="389" t="str">
        <f>T('[1]p11'!$C$13:$G$13)</f>
        <v>Daniel Cordeiro de Morais Filho</v>
      </c>
      <c r="B20" s="390"/>
      <c r="C20" s="390"/>
      <c r="D20" s="390"/>
      <c r="E20" s="391"/>
      <c r="F20" s="392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</row>
    <row r="21" spans="1:19" s="2" customFormat="1" ht="13.5" customHeight="1">
      <c r="A21" s="347" t="str">
        <f>IF('[1]p11'!$A$69&lt;&gt;0,'[1]p11'!$A$69,"")</f>
        <v>Tópicos Especiais de Análise</v>
      </c>
      <c r="B21" s="347"/>
      <c r="C21" s="347"/>
      <c r="D21" s="347"/>
      <c r="E21" s="347"/>
      <c r="F21" s="388">
        <f>IF('[1]p11'!$F$69&lt;&gt;0,'[1]p11'!$F$69,"")</f>
        <v>60</v>
      </c>
      <c r="G21" s="388"/>
      <c r="H21" s="388">
        <f>IF('[1]p11'!$E$69&lt;&gt;0,'[1]p11'!$E$69,"")</f>
        <v>4</v>
      </c>
      <c r="I21" s="388"/>
      <c r="J21" s="388">
        <f>IF('[1]p11'!$I$69&lt;&gt;0,'[1]p11'!$I$69,"")</f>
        <v>4</v>
      </c>
      <c r="K21" s="388"/>
      <c r="L21" s="28"/>
      <c r="M21" s="388">
        <f>IF('[1]p11'!$K$69&lt;&gt;0,'[1]p11'!$K$69,"")</f>
      </c>
      <c r="N21" s="388"/>
      <c r="O21" s="28"/>
      <c r="P21" s="28">
        <f>IF('[1]p11'!$L$69&lt;&gt;0,'[1]p11'!$L$69,"")</f>
        <v>4</v>
      </c>
      <c r="Q21" s="49"/>
      <c r="R21" s="388">
        <f>IF('[1]p11'!$J$69&lt;&gt;0,'[1]p11'!$J$69,"")</f>
        <v>4</v>
      </c>
      <c r="S21" s="388"/>
    </row>
    <row r="22" spans="1:19" s="2" customFormat="1" ht="13.5" customHeight="1">
      <c r="A22" s="347">
        <f>IF('[1]p11'!$A$73&lt;&gt;0,'[1]p11'!$A$73,"")</f>
      </c>
      <c r="B22" s="347"/>
      <c r="C22" s="347"/>
      <c r="D22" s="347"/>
      <c r="E22" s="347"/>
      <c r="F22" s="388">
        <f>IF('[1]p11'!$F$73&lt;&gt;0,'[1]p11'!$F$73,"")</f>
      </c>
      <c r="G22" s="388"/>
      <c r="H22" s="388">
        <f>IF('[1]p11'!$E$73&lt;&gt;0,'[1]p11'!$E$73,"")</f>
      </c>
      <c r="I22" s="388"/>
      <c r="J22" s="388">
        <f>IF('[1]p11'!$I$73&lt;&gt;0,'[1]p11'!$I$73,"")</f>
      </c>
      <c r="K22" s="388"/>
      <c r="L22" s="28"/>
      <c r="M22" s="388">
        <f>IF('[1]p11'!$K$73&lt;&gt;0,'[1]p11'!$K$73,"")</f>
      </c>
      <c r="N22" s="388"/>
      <c r="O22" s="28"/>
      <c r="P22" s="28">
        <f>IF('[1]p11'!$L$73&lt;&gt;0,'[1]p11'!$L$73,"")</f>
      </c>
      <c r="Q22" s="49"/>
      <c r="R22" s="388">
        <f>IF('[1]p11'!$J$73&lt;&gt;0,'[1]p11'!$J$73,"")</f>
      </c>
      <c r="S22" s="388"/>
    </row>
    <row r="23" spans="1:19" s="41" customFormat="1" ht="11.25">
      <c r="A23" s="389" t="str">
        <f>T('[1]p12'!$C$13:$G$13)</f>
        <v>Daniel Marinho Pellegrino</v>
      </c>
      <c r="B23" s="390"/>
      <c r="C23" s="390"/>
      <c r="D23" s="390"/>
      <c r="E23" s="391"/>
      <c r="F23" s="392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</row>
    <row r="24" spans="1:19" s="2" customFormat="1" ht="13.5" customHeight="1">
      <c r="A24" s="347" t="str">
        <f>IF('[1]p12'!$A$69&lt;&gt;0,'[1]p12'!$A$69,"")</f>
        <v>Análise Real T- 01</v>
      </c>
      <c r="B24" s="347"/>
      <c r="C24" s="347"/>
      <c r="D24" s="347"/>
      <c r="E24" s="347"/>
      <c r="F24" s="388">
        <f>IF('[1]p12'!$F$69&lt;&gt;0,'[1]p12'!$F$69,"")</f>
        <v>60</v>
      </c>
      <c r="G24" s="388"/>
      <c r="H24" s="388">
        <f>IF('[1]p12'!$E$69&lt;&gt;0,'[1]p12'!$E$69,"")</f>
        <v>4</v>
      </c>
      <c r="I24" s="388"/>
      <c r="J24" s="388">
        <f>IF('[1]p12'!$I$69&lt;&gt;0,'[1]p12'!$I$69,"")</f>
        <v>12</v>
      </c>
      <c r="K24" s="388"/>
      <c r="L24" s="28"/>
      <c r="M24" s="388">
        <f>IF('[1]p12'!$K$69&lt;&gt;0,'[1]p12'!$K$69,"")</f>
      </c>
      <c r="N24" s="388"/>
      <c r="O24" s="28"/>
      <c r="P24" s="28">
        <f>IF('[1]p12'!$L$69&lt;&gt;0,'[1]p12'!$L$69,"")</f>
        <v>1</v>
      </c>
      <c r="Q24" s="49"/>
      <c r="R24" s="388">
        <f>IF('[1]p12'!$J$69&lt;&gt;0,'[1]p12'!$J$69,"")</f>
        <v>11</v>
      </c>
      <c r="S24" s="388"/>
    </row>
    <row r="25" spans="1:19" s="2" customFormat="1" ht="13.5" customHeight="1">
      <c r="A25" s="347">
        <f>IF('[1]p12'!$A$73&lt;&gt;0,'[1]p12'!$A$73,"")</f>
      </c>
      <c r="B25" s="347"/>
      <c r="C25" s="347"/>
      <c r="D25" s="347"/>
      <c r="E25" s="347"/>
      <c r="F25" s="388">
        <f>IF('[1]p12'!$F$73&lt;&gt;0,'[1]p12'!$F$73,"")</f>
      </c>
      <c r="G25" s="388"/>
      <c r="H25" s="388">
        <f>IF('[1]p12'!$E$73&lt;&gt;0,'[1]p12'!$E$73,"")</f>
      </c>
      <c r="I25" s="388"/>
      <c r="J25" s="388">
        <f>IF('[1]p12'!$I$73&lt;&gt;0,'[1]p12'!$I$73,"")</f>
      </c>
      <c r="K25" s="388"/>
      <c r="L25" s="28"/>
      <c r="M25" s="388">
        <f>IF('[1]p12'!$K$73&lt;&gt;0,'[1]p12'!$K$73,"")</f>
      </c>
      <c r="N25" s="388"/>
      <c r="O25" s="28"/>
      <c r="P25" s="28">
        <f>IF('[1]p12'!$L$73&lt;&gt;0,'[1]p12'!$L$73,"")</f>
      </c>
      <c r="Q25" s="49"/>
      <c r="R25" s="388">
        <f>IF('[1]p12'!$J$73&lt;&gt;0,'[1]p12'!$J$73,"")</f>
      </c>
      <c r="S25" s="388"/>
    </row>
    <row r="26" spans="1:19" s="41" customFormat="1" ht="11.25">
      <c r="A26" s="389" t="str">
        <f>T('[1]p14'!$C$13:$G$13)</f>
        <v>Francisco Antônio Morais de Souza</v>
      </c>
      <c r="B26" s="390"/>
      <c r="C26" s="390"/>
      <c r="D26" s="390"/>
      <c r="E26" s="391"/>
      <c r="F26" s="392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</row>
    <row r="27" spans="1:19" s="2" customFormat="1" ht="13.5" customHeight="1">
      <c r="A27" s="347" t="str">
        <f>IF('[1]p14'!$A$69&lt;&gt;0,'[1]p14'!$A$69,"")</f>
        <v>Modelos de Regressão</v>
      </c>
      <c r="B27" s="347"/>
      <c r="C27" s="347"/>
      <c r="D27" s="347"/>
      <c r="E27" s="347"/>
      <c r="F27" s="388">
        <f>IF('[1]p14'!$F$69&lt;&gt;0,'[1]p14'!$F$69,"")</f>
        <v>60</v>
      </c>
      <c r="G27" s="388"/>
      <c r="H27" s="388">
        <f>IF('[1]p14'!$E$69&lt;&gt;0,'[1]p14'!$E$69,"")</f>
        <v>4</v>
      </c>
      <c r="I27" s="388"/>
      <c r="J27" s="395">
        <f>IF('[1]p14'!$I$69&lt;&gt;0,'[1]p14'!$I$69,"")</f>
        <v>3</v>
      </c>
      <c r="K27" s="396"/>
      <c r="L27" s="28"/>
      <c r="M27" s="388">
        <f>IF('[1]p14'!$K$69&lt;&gt;0,'[1]p14'!$K$69,"")</f>
      </c>
      <c r="N27" s="388"/>
      <c r="O27" s="28"/>
      <c r="P27" s="28">
        <f>IF('[1]p14'!$L$69&lt;&gt;0,'[1]p14'!$L$69,"")</f>
      </c>
      <c r="Q27" s="49"/>
      <c r="R27" s="388">
        <f>IF('[1]p14'!$J$69&lt;&gt;0,'[1]p14'!$J$69,"")</f>
        <v>3</v>
      </c>
      <c r="S27" s="388"/>
    </row>
    <row r="28" spans="1:19" s="2" customFormat="1" ht="13.5" customHeight="1">
      <c r="A28" s="347" t="str">
        <f>IF('[1]p14'!$A$70&lt;&gt;0,'[1]p14'!$A$70,"")</f>
        <v>Análise Multivariada</v>
      </c>
      <c r="B28" s="347"/>
      <c r="C28" s="347"/>
      <c r="D28" s="347"/>
      <c r="E28" s="347"/>
      <c r="F28" s="388">
        <f>IF('[1]p14'!$F$70&lt;&gt;0,'[1]p14'!$F$70,"")</f>
        <v>60</v>
      </c>
      <c r="G28" s="388"/>
      <c r="H28" s="388">
        <f>IF('[1]p14'!$E$70&lt;&gt;0,'[1]p14'!$E$70,"")</f>
        <v>4</v>
      </c>
      <c r="I28" s="388"/>
      <c r="J28" s="395">
        <f>IF('[1]p14'!$I$70&lt;&gt;0,'[1]p14'!$I$70,"")</f>
        <v>2</v>
      </c>
      <c r="K28" s="396"/>
      <c r="L28" s="28"/>
      <c r="M28" s="388">
        <f>IF('[1]p14'!$K$70&lt;&gt;0,'[1]p14'!$K$70,"")</f>
      </c>
      <c r="N28" s="388"/>
      <c r="O28" s="28"/>
      <c r="P28" s="28">
        <f>IF('[1]p14'!$L$70&lt;&gt;0,'[1]p14'!$L$70,"")</f>
      </c>
      <c r="Q28" s="49"/>
      <c r="R28" s="388">
        <f>IF('[1]p14'!$J$70&lt;&gt;0,'[1]p14'!$J$70,"")</f>
        <v>2</v>
      </c>
      <c r="S28" s="388"/>
    </row>
    <row r="29" spans="1:19" s="2" customFormat="1" ht="13.5" customHeight="1">
      <c r="A29" s="347" t="str">
        <f>IF('[1]p14'!$A$71&lt;&gt;0,'[1]p14'!$A$71,"")</f>
        <v>Estatística Matemática</v>
      </c>
      <c r="B29" s="347"/>
      <c r="C29" s="347"/>
      <c r="D29" s="347"/>
      <c r="E29" s="347"/>
      <c r="F29" s="388">
        <f>IF('[1]p14'!$F$71&lt;&gt;0,'[1]p14'!$F$71,"")</f>
        <v>60</v>
      </c>
      <c r="G29" s="388"/>
      <c r="H29" s="388">
        <f>IF('[1]p14'!$E$71&lt;&gt;0,'[1]p14'!$E$71,"")</f>
        <v>4</v>
      </c>
      <c r="I29" s="388"/>
      <c r="J29" s="388">
        <f>IF('[1]p14'!$I$71&lt;&gt;0,'[1]p14'!$I$71,"")</f>
        <v>2</v>
      </c>
      <c r="K29" s="388"/>
      <c r="L29" s="28"/>
      <c r="M29" s="388">
        <f>IF('[1]p14'!$K$71&lt;&gt;0,'[1]p14'!$K$71,"")</f>
      </c>
      <c r="N29" s="388"/>
      <c r="O29" s="28"/>
      <c r="P29" s="28">
        <f>IF('[1]p14'!$L$71&lt;&gt;0,'[1]p14'!$L$71,"")</f>
      </c>
      <c r="Q29" s="49"/>
      <c r="R29" s="388">
        <f>IF('[1]p14'!$J$71&lt;&gt;0,'[1]p14'!$J$71,"")</f>
        <v>2</v>
      </c>
      <c r="S29" s="388"/>
    </row>
    <row r="30" spans="1:19" s="2" customFormat="1" ht="13.5" customHeight="1">
      <c r="A30" s="347">
        <f>IF('[1]p23'!$A$73&lt;&gt;0,'[1]p23'!$A$73,"")</f>
      </c>
      <c r="B30" s="347"/>
      <c r="C30" s="347"/>
      <c r="D30" s="347"/>
      <c r="E30" s="347"/>
      <c r="F30" s="388">
        <f>IF('[1]p23'!$F$73&lt;&gt;0,'[1]p23'!$F$73,"")</f>
      </c>
      <c r="G30" s="388"/>
      <c r="H30" s="388">
        <f>IF('[1]p23'!$E$73&lt;&gt;0,'[1]p23'!$E$73,"")</f>
      </c>
      <c r="I30" s="388"/>
      <c r="J30" s="388">
        <f>IF('[1]p23'!$I$73&lt;&gt;0,'[1]p23'!$I$73,"")</f>
      </c>
      <c r="K30" s="388"/>
      <c r="L30" s="28"/>
      <c r="M30" s="388">
        <f>IF('[1]p23'!$K$73&lt;&gt;0,'[1]p23'!$K$73,"")</f>
      </c>
      <c r="N30" s="388"/>
      <c r="O30" s="28"/>
      <c r="P30" s="28">
        <f>IF('[1]p23'!$L$73&lt;&gt;0,'[1]p23'!$L$73,"")</f>
      </c>
      <c r="Q30" s="49"/>
      <c r="R30" s="388">
        <f>IF('[1]p23'!$J$73&lt;&gt;0,'[1]p23'!$J$73,"")</f>
      </c>
      <c r="S30" s="388"/>
    </row>
    <row r="31" spans="1:19" s="41" customFormat="1" ht="11.25">
      <c r="A31" s="389" t="str">
        <f>T('[1]p24'!$C$13:$G$13)</f>
        <v>Marco Aurélio Soares Souto</v>
      </c>
      <c r="B31" s="390"/>
      <c r="C31" s="390"/>
      <c r="D31" s="390"/>
      <c r="E31" s="391"/>
      <c r="F31" s="392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</row>
    <row r="32" spans="1:19" s="2" customFormat="1" ht="13.5" customHeight="1">
      <c r="A32" s="347" t="str">
        <f>IF('[1]p24'!$A$69&lt;&gt;0,'[1]p24'!$A$69,"")</f>
        <v>Equacöes Dif. Parciais  T- 01</v>
      </c>
      <c r="B32" s="347"/>
      <c r="C32" s="347"/>
      <c r="D32" s="347"/>
      <c r="E32" s="347"/>
      <c r="F32" s="388">
        <f>IF('[1]p24'!$F$69&lt;&gt;0,'[1]p24'!$F$69,"")</f>
        <v>60</v>
      </c>
      <c r="G32" s="388"/>
      <c r="H32" s="388">
        <f>IF('[1]p24'!$E$69&lt;&gt;0,'[1]p24'!$E$69,"")</f>
        <v>4</v>
      </c>
      <c r="I32" s="388"/>
      <c r="J32" s="388">
        <f>IF('[1]p24'!$I$69&lt;&gt;0,'[1]p24'!$I$69,"")</f>
        <v>3</v>
      </c>
      <c r="K32" s="388"/>
      <c r="L32" s="28"/>
      <c r="M32" s="388">
        <f>IF('[1]p24'!$K$69&lt;&gt;0,'[1]p24'!$K$69,"")</f>
      </c>
      <c r="N32" s="388"/>
      <c r="O32" s="28"/>
      <c r="P32" s="28">
        <f>IF('[1]p24'!$L$69&lt;&gt;0,'[1]p24'!$L$69,"")</f>
      </c>
      <c r="Q32" s="49"/>
      <c r="R32" s="388">
        <f>IF('[1]p24'!$J$69&lt;&gt;0,'[1]p24'!$J$69,"")</f>
        <v>3</v>
      </c>
      <c r="S32" s="388"/>
    </row>
    <row r="33" spans="1:19" s="2" customFormat="1" ht="13.5" customHeight="1">
      <c r="A33" s="347">
        <f>IF('[1]p30'!$A$73&lt;&gt;0,'[1]p30'!$A$73,"")</f>
      </c>
      <c r="B33" s="347"/>
      <c r="C33" s="347"/>
      <c r="D33" s="347"/>
      <c r="E33" s="347"/>
      <c r="F33" s="388">
        <f>IF('[1]p30'!$F$73&lt;&gt;0,'[1]p30'!$F$73,"")</f>
      </c>
      <c r="G33" s="388"/>
      <c r="H33" s="388">
        <f>IF('[1]p30'!$E$73&lt;&gt;0,'[1]p30'!$E$73,"")</f>
      </c>
      <c r="I33" s="388"/>
      <c r="J33" s="388">
        <f>IF('[1]p30'!$I$73&lt;&gt;0,'[1]p30'!$I$73,"")</f>
      </c>
      <c r="K33" s="388"/>
      <c r="L33" s="28"/>
      <c r="M33" s="388">
        <f>IF('[1]p30'!$K$73&lt;&gt;0,'[1]p30'!$K$73,"")</f>
      </c>
      <c r="N33" s="388"/>
      <c r="O33" s="28"/>
      <c r="P33" s="28">
        <f>IF('[1]p30'!$L$73&lt;&gt;0,'[1]p30'!$L$73,"")</f>
      </c>
      <c r="Q33" s="49"/>
      <c r="R33" s="388">
        <f>IF('[1]p30'!$J$73&lt;&gt;0,'[1]p30'!$J$73,"")</f>
      </c>
      <c r="S33" s="388"/>
    </row>
    <row r="34" spans="1:19" s="41" customFormat="1" ht="11.25">
      <c r="A34" s="389" t="str">
        <f>T('[1]p31'!$C$13:$G$13)</f>
        <v>Vânio Fragoso de Melo</v>
      </c>
      <c r="B34" s="390"/>
      <c r="C34" s="390"/>
      <c r="D34" s="390"/>
      <c r="E34" s="391"/>
      <c r="F34" s="392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</row>
    <row r="35" spans="1:19" s="2" customFormat="1" ht="13.5" customHeight="1">
      <c r="A35" s="347" t="str">
        <f>IF('[1]p31'!$A$69&lt;&gt;0,'[1]p31'!$A$69,"")</f>
        <v>Geometria Diferencial</v>
      </c>
      <c r="B35" s="347"/>
      <c r="C35" s="347"/>
      <c r="D35" s="347"/>
      <c r="E35" s="347"/>
      <c r="F35" s="388">
        <f>IF('[1]p31'!$F$69&lt;&gt;0,'[1]p31'!$F$69,"")</f>
        <v>60</v>
      </c>
      <c r="G35" s="388"/>
      <c r="H35" s="388">
        <f>IF('[1]p31'!$E$69&lt;&gt;0,'[1]p31'!$E$69,"")</f>
        <v>4</v>
      </c>
      <c r="I35" s="388"/>
      <c r="J35" s="388">
        <f>IF('[1]p31'!$I$69&lt;&gt;0,'[1]p31'!$I$69,"")</f>
        <v>12</v>
      </c>
      <c r="K35" s="388"/>
      <c r="L35" s="28"/>
      <c r="M35" s="388">
        <f>IF('[1]p31'!$K$69&lt;&gt;0,'[1]p31'!$K$69,"")</f>
      </c>
      <c r="N35" s="388"/>
      <c r="O35" s="28"/>
      <c r="P35" s="28">
        <f>IF('[1]p31'!$L$69&lt;&gt;0,'[1]p31'!$L$69,"")</f>
      </c>
      <c r="Q35" s="49"/>
      <c r="R35" s="388">
        <f>IF('[1]p31'!$J$69&lt;&gt;0,'[1]p31'!$J$69,"")</f>
      </c>
      <c r="S35" s="388"/>
    </row>
    <row r="36" spans="1:19" s="2" customFormat="1" ht="13.5" customHeight="1">
      <c r="A36" s="347">
        <f>IF('[1]p50'!$A$73&lt;&gt;0,'[1]p50'!$A$73,"")</f>
      </c>
      <c r="B36" s="347"/>
      <c r="C36" s="347"/>
      <c r="D36" s="347"/>
      <c r="E36" s="347"/>
      <c r="F36" s="388">
        <f>IF('[1]p50'!$F$73&lt;&gt;0,'[1]p50'!$F$73,"")</f>
      </c>
      <c r="G36" s="388"/>
      <c r="H36" s="388">
        <f>IF('[1]p50'!$E$73&lt;&gt;0,'[1]p50'!$E$73,"")</f>
      </c>
      <c r="I36" s="388"/>
      <c r="J36" s="388">
        <f>IF('[1]p50'!$I$73&lt;&gt;0,'[1]p50'!$I$73,"")</f>
      </c>
      <c r="K36" s="388"/>
      <c r="L36" s="28"/>
      <c r="M36" s="388">
        <f>IF('[1]p50'!$K$73&lt;&gt;0,'[1]p50'!$K$73,"")</f>
      </c>
      <c r="N36" s="388"/>
      <c r="O36" s="28"/>
      <c r="P36" s="28">
        <f>IF('[1]p50'!$L$73&lt;&gt;0,'[1]p50'!$L$73,"")</f>
      </c>
      <c r="Q36" s="49"/>
      <c r="R36" s="388">
        <f>IF('[1]p50'!$J$73&lt;&gt;0,'[1]p50'!$J$73,"")</f>
      </c>
      <c r="S36" s="388"/>
    </row>
  </sheetData>
  <sheetProtection password="CA19" sheet="1" objects="1" scenarios="1"/>
  <mergeCells count="157">
    <mergeCell ref="M9:N9"/>
    <mergeCell ref="R9:S9"/>
    <mergeCell ref="A9:E9"/>
    <mergeCell ref="F9:G9"/>
    <mergeCell ref="H9:I9"/>
    <mergeCell ref="J9:K9"/>
    <mergeCell ref="F7:S7"/>
    <mergeCell ref="A8:E8"/>
    <mergeCell ref="F8:G8"/>
    <mergeCell ref="H8:I8"/>
    <mergeCell ref="J8:K8"/>
    <mergeCell ref="M8:N8"/>
    <mergeCell ref="R8:S8"/>
    <mergeCell ref="A31:E31"/>
    <mergeCell ref="F31:S31"/>
    <mergeCell ref="A3:D3"/>
    <mergeCell ref="A33:E33"/>
    <mergeCell ref="F33:G33"/>
    <mergeCell ref="H33:I33"/>
    <mergeCell ref="J33:K33"/>
    <mergeCell ref="M33:N33"/>
    <mergeCell ref="R33:S33"/>
    <mergeCell ref="A7:E7"/>
    <mergeCell ref="M30:N30"/>
    <mergeCell ref="R30:S30"/>
    <mergeCell ref="A30:E30"/>
    <mergeCell ref="F30:G30"/>
    <mergeCell ref="H30:I30"/>
    <mergeCell ref="J30:K30"/>
    <mergeCell ref="R29:S29"/>
    <mergeCell ref="A29:E29"/>
    <mergeCell ref="F29:G29"/>
    <mergeCell ref="H29:I29"/>
    <mergeCell ref="H28:I28"/>
    <mergeCell ref="R27:S27"/>
    <mergeCell ref="M28:N28"/>
    <mergeCell ref="R28:S28"/>
    <mergeCell ref="J27:K27"/>
    <mergeCell ref="J28:K28"/>
    <mergeCell ref="A26:E26"/>
    <mergeCell ref="F26:S26"/>
    <mergeCell ref="J29:K29"/>
    <mergeCell ref="M27:N27"/>
    <mergeCell ref="M29:N29"/>
    <mergeCell ref="A27:E27"/>
    <mergeCell ref="F27:G27"/>
    <mergeCell ref="H27:I27"/>
    <mergeCell ref="A28:E28"/>
    <mergeCell ref="F28:G28"/>
    <mergeCell ref="A25:E25"/>
    <mergeCell ref="F25:G25"/>
    <mergeCell ref="H25:I25"/>
    <mergeCell ref="J25:K25"/>
    <mergeCell ref="M24:N24"/>
    <mergeCell ref="R24:S24"/>
    <mergeCell ref="M25:N25"/>
    <mergeCell ref="R25:S25"/>
    <mergeCell ref="A24:E24"/>
    <mergeCell ref="F24:G24"/>
    <mergeCell ref="H24:I24"/>
    <mergeCell ref="J24:K24"/>
    <mergeCell ref="A23:E23"/>
    <mergeCell ref="F23:S23"/>
    <mergeCell ref="A22:E22"/>
    <mergeCell ref="F22:G22"/>
    <mergeCell ref="H22:I22"/>
    <mergeCell ref="J22:K22"/>
    <mergeCell ref="M21:N21"/>
    <mergeCell ref="R21:S21"/>
    <mergeCell ref="M22:N22"/>
    <mergeCell ref="R22:S22"/>
    <mergeCell ref="A21:E21"/>
    <mergeCell ref="F21:G21"/>
    <mergeCell ref="H21:I21"/>
    <mergeCell ref="J21:K21"/>
    <mergeCell ref="A20:E20"/>
    <mergeCell ref="F20:S20"/>
    <mergeCell ref="A19:E19"/>
    <mergeCell ref="F19:G19"/>
    <mergeCell ref="H19:I19"/>
    <mergeCell ref="J19:K19"/>
    <mergeCell ref="M18:N18"/>
    <mergeCell ref="R18:S18"/>
    <mergeCell ref="M19:N19"/>
    <mergeCell ref="R19:S19"/>
    <mergeCell ref="A18:E18"/>
    <mergeCell ref="F18:G18"/>
    <mergeCell ref="H18:I18"/>
    <mergeCell ref="J18:K18"/>
    <mergeCell ref="M16:N16"/>
    <mergeCell ref="R16:S16"/>
    <mergeCell ref="A17:E17"/>
    <mergeCell ref="F17:S17"/>
    <mergeCell ref="A16:E16"/>
    <mergeCell ref="F16:G16"/>
    <mergeCell ref="H16:I16"/>
    <mergeCell ref="J16:K16"/>
    <mergeCell ref="M14:N14"/>
    <mergeCell ref="R14:S14"/>
    <mergeCell ref="M15:N15"/>
    <mergeCell ref="R15:S15"/>
    <mergeCell ref="A15:E15"/>
    <mergeCell ref="F15:G15"/>
    <mergeCell ref="H15:I15"/>
    <mergeCell ref="J15:K15"/>
    <mergeCell ref="A14:E14"/>
    <mergeCell ref="F14:G14"/>
    <mergeCell ref="H14:I14"/>
    <mergeCell ref="J14:K14"/>
    <mergeCell ref="M12:N12"/>
    <mergeCell ref="R12:S12"/>
    <mergeCell ref="A13:E13"/>
    <mergeCell ref="F13:S13"/>
    <mergeCell ref="A12:E12"/>
    <mergeCell ref="F12:G12"/>
    <mergeCell ref="H12:I12"/>
    <mergeCell ref="J12:K12"/>
    <mergeCell ref="A10:E10"/>
    <mergeCell ref="F10:S10"/>
    <mergeCell ref="A11:E11"/>
    <mergeCell ref="F11:G11"/>
    <mergeCell ref="H11:I11"/>
    <mergeCell ref="J11:K11"/>
    <mergeCell ref="M11:N11"/>
    <mergeCell ref="R11:S11"/>
    <mergeCell ref="A4:S5"/>
    <mergeCell ref="A6:E6"/>
    <mergeCell ref="F6:G6"/>
    <mergeCell ref="H6:I6"/>
    <mergeCell ref="J6:K6"/>
    <mergeCell ref="M6:N6"/>
    <mergeCell ref="R6:S6"/>
    <mergeCell ref="A1:S1"/>
    <mergeCell ref="A2:S2"/>
    <mergeCell ref="R3:S3"/>
    <mergeCell ref="P3:Q3"/>
    <mergeCell ref="E3:O3"/>
    <mergeCell ref="M36:N36"/>
    <mergeCell ref="R36:S36"/>
    <mergeCell ref="A36:E36"/>
    <mergeCell ref="F36:G36"/>
    <mergeCell ref="H36:I36"/>
    <mergeCell ref="J36:K36"/>
    <mergeCell ref="A34:E34"/>
    <mergeCell ref="F34:S34"/>
    <mergeCell ref="A35:E35"/>
    <mergeCell ref="F35:G35"/>
    <mergeCell ref="H35:I35"/>
    <mergeCell ref="J35:K35"/>
    <mergeCell ref="M35:N35"/>
    <mergeCell ref="R35:S35"/>
    <mergeCell ref="M32:N32"/>
    <mergeCell ref="R32:S32"/>
    <mergeCell ref="A32:E32"/>
    <mergeCell ref="F32:G32"/>
    <mergeCell ref="H32:I32"/>
    <mergeCell ref="J32:K32"/>
  </mergeCells>
  <conditionalFormatting sqref="J11:K12 J14:K16 J18:K19 J21:K22 J24:K25 J35:K36 J27:K30 J32:K33 J8:K9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4"/>
  <dimension ref="A1:S306"/>
  <sheetViews>
    <sheetView workbookViewId="0" topLeftCell="A5">
      <selection activeCell="A13" sqref="A13:S1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31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3"/>
    </row>
    <row r="2" spans="1:19" ht="13.5" thickBo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3.5" thickBot="1">
      <c r="A3" s="335" t="s">
        <v>79</v>
      </c>
      <c r="B3" s="336"/>
      <c r="C3" s="336"/>
      <c r="D3" s="337"/>
      <c r="E3" s="354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52" t="s">
        <v>92</v>
      </c>
      <c r="Q3" s="353"/>
      <c r="R3" s="336" t="str">
        <f>'[1]p1'!$H$4</f>
        <v>2004.1</v>
      </c>
      <c r="S3" s="337"/>
    </row>
    <row r="4" spans="1:19" s="1" customFormat="1" ht="12.7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</row>
    <row r="5" spans="1:19" s="8" customFormat="1" ht="13.5" thickBo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3.5" thickBot="1">
      <c r="A6" s="394" t="s">
        <v>81</v>
      </c>
      <c r="B6" s="394"/>
      <c r="C6" s="394"/>
      <c r="D6" s="394"/>
      <c r="E6" s="394"/>
      <c r="F6" s="394" t="s">
        <v>76</v>
      </c>
      <c r="G6" s="394"/>
      <c r="H6" s="394" t="s">
        <v>82</v>
      </c>
      <c r="I6" s="394"/>
      <c r="J6" s="394" t="s">
        <v>83</v>
      </c>
      <c r="K6" s="394"/>
      <c r="L6" s="14"/>
      <c r="M6" s="394" t="s">
        <v>183</v>
      </c>
      <c r="N6" s="394"/>
      <c r="O6" s="14"/>
      <c r="P6" s="14" t="s">
        <v>80</v>
      </c>
      <c r="Q6" s="14"/>
      <c r="R6" s="394" t="s">
        <v>23</v>
      </c>
      <c r="S6" s="394"/>
    </row>
    <row r="7" spans="1:19" s="41" customFormat="1" ht="11.25">
      <c r="A7" s="389" t="str">
        <f>T('[1]p1'!$C$13:$G$13)</f>
        <v>Alciônio Saldanha de Oliveira</v>
      </c>
      <c r="B7" s="390"/>
      <c r="C7" s="390"/>
      <c r="D7" s="390"/>
      <c r="E7" s="391"/>
      <c r="F7" s="392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</row>
    <row r="8" spans="1:19" s="2" customFormat="1" ht="13.5" customHeight="1">
      <c r="A8" s="347" t="str">
        <f>IF('[1]p1'!$A$57&lt;&gt;0,'[1]p1'!$A$57,"")</f>
        <v>Álgebra Vetorial e Geom. Analítica T-04</v>
      </c>
      <c r="B8" s="347"/>
      <c r="C8" s="347"/>
      <c r="D8" s="347"/>
      <c r="E8" s="347"/>
      <c r="F8" s="388">
        <f>IF('[1]p1'!$F$57&lt;&gt;0,'[1]p1'!$F$57,"")</f>
        <v>60</v>
      </c>
      <c r="G8" s="388"/>
      <c r="H8" s="388">
        <f>IF('[1]p1'!$E$57&lt;&gt;0,'[1]p1'!$E$57,"")</f>
        <v>4</v>
      </c>
      <c r="I8" s="388"/>
      <c r="J8" s="388">
        <f>IF('[1]p1'!$I$57&lt;&gt;0,'[1]p1'!$I$57,"")</f>
        <v>58</v>
      </c>
      <c r="K8" s="388"/>
      <c r="L8" s="28"/>
      <c r="M8" s="388">
        <f>IF('[1]p1'!$K$57&lt;&gt;0,'[1]p1'!$K$57,"")</f>
        <v>22</v>
      </c>
      <c r="N8" s="388"/>
      <c r="O8" s="28"/>
      <c r="P8" s="28">
        <f>IF('[1]p1'!$L$57&lt;&gt;0,'[1]p1'!$L$57,"")</f>
        <v>7</v>
      </c>
      <c r="Q8" s="49"/>
      <c r="R8" s="388">
        <f>IF('[1]p1'!$J$57&lt;&gt;0,'[1]p1'!$J$57,"")</f>
        <v>29</v>
      </c>
      <c r="S8" s="388"/>
    </row>
    <row r="9" spans="1:19" s="2" customFormat="1" ht="13.5" customHeight="1">
      <c r="A9" s="347" t="str">
        <f>IF('[1]p1'!$A$58&lt;&gt;0,'[1]p1'!$A$58,"")</f>
        <v>Álgebra Vetorial e Geom. Analítica T-06</v>
      </c>
      <c r="B9" s="347"/>
      <c r="C9" s="347"/>
      <c r="D9" s="347"/>
      <c r="E9" s="347"/>
      <c r="F9" s="388">
        <f>IF('[1]p1'!$F$58&lt;&gt;0,'[1]p1'!$F$58,"")</f>
        <v>60</v>
      </c>
      <c r="G9" s="388"/>
      <c r="H9" s="388">
        <f>IF('[1]p1'!$E$58&lt;&gt;0,'[1]p1'!$E$58,"")</f>
        <v>4</v>
      </c>
      <c r="I9" s="388"/>
      <c r="J9" s="388">
        <f>IF('[1]p1'!$I$58&lt;&gt;0,'[1]p1'!$I$58,"")</f>
        <v>58</v>
      </c>
      <c r="K9" s="388"/>
      <c r="L9" s="28"/>
      <c r="M9" s="388">
        <f>IF('[1]p1'!$K$58&lt;&gt;0,'[1]p1'!$K$58,"")</f>
        <v>22</v>
      </c>
      <c r="N9" s="388"/>
      <c r="O9" s="28"/>
      <c r="P9" s="28">
        <f>IF('[1]p1'!$L$58&lt;&gt;0,'[1]p1'!$L$58,"")</f>
        <v>13</v>
      </c>
      <c r="Q9" s="49"/>
      <c r="R9" s="388">
        <f>IF('[1]p1'!$J$58&lt;&gt;0,'[1]p1'!$J$58,"")</f>
        <v>23</v>
      </c>
      <c r="S9" s="388"/>
    </row>
    <row r="10" spans="1:19" s="2" customFormat="1" ht="13.5" customHeight="1">
      <c r="A10" s="347" t="str">
        <f>IF('[1]p1'!$A$59&lt;&gt;0,'[1]p1'!$A$59,"")</f>
        <v>Cálculo Dif. E Integral  T-01 ( Elétrica)</v>
      </c>
      <c r="B10" s="347"/>
      <c r="C10" s="347"/>
      <c r="D10" s="347"/>
      <c r="E10" s="347"/>
      <c r="F10" s="388">
        <f>IF('[1]p1'!$F$59&lt;&gt;0,'[1]p1'!$F$59,"")</f>
        <v>60</v>
      </c>
      <c r="G10" s="388"/>
      <c r="H10" s="388">
        <f>IF('[1]p1'!$E$59&lt;&gt;0,'[1]p1'!$E$59,"")</f>
        <v>4</v>
      </c>
      <c r="I10" s="388"/>
      <c r="J10" s="388">
        <f>IF('[1]p1'!$I$59&lt;&gt;0,'[1]p1'!$I$59,"")</f>
        <v>60</v>
      </c>
      <c r="K10" s="388"/>
      <c r="L10" s="28"/>
      <c r="M10" s="388">
        <f>IF('[1]p1'!$K$59&lt;&gt;0,'[1]p1'!$K$59,"")</f>
        <v>13</v>
      </c>
      <c r="N10" s="388"/>
      <c r="O10" s="28"/>
      <c r="P10" s="28">
        <f>IF('[1]p1'!$L$59&lt;&gt;0,'[1]p1'!$L$59,"")</f>
        <v>3</v>
      </c>
      <c r="Q10" s="49"/>
      <c r="R10" s="388">
        <f>IF('[1]p1'!$J$59&lt;&gt;0,'[1]p1'!$J$59,"")</f>
        <v>44</v>
      </c>
      <c r="S10" s="388"/>
    </row>
    <row r="11" spans="1:19" s="2" customFormat="1" ht="13.5" customHeight="1">
      <c r="A11" s="347">
        <f>IF('[1]p1'!$A$60&lt;&gt;0,'[1]p1'!$A$60,"")</f>
      </c>
      <c r="B11" s="347"/>
      <c r="C11" s="347"/>
      <c r="D11" s="347"/>
      <c r="E11" s="347"/>
      <c r="F11" s="388">
        <f>IF('[1]p1'!$F$60&lt;&gt;0,'[1]p1'!$F$60,"")</f>
      </c>
      <c r="G11" s="388"/>
      <c r="H11" s="388">
        <f>IF('[1]p1'!$E$60&lt;&gt;0,'[1]p1'!$E$60,"")</f>
      </c>
      <c r="I11" s="388"/>
      <c r="J11" s="388">
        <f>IF('[1]p1'!$I$60&lt;&gt;0,'[1]p1'!$I$60,"")</f>
      </c>
      <c r="K11" s="388"/>
      <c r="L11" s="28"/>
      <c r="M11" s="388">
        <f>IF('[1]p1'!$K$60&lt;&gt;0,'[1]p1'!$K$60,"")</f>
      </c>
      <c r="N11" s="388"/>
      <c r="O11" s="28"/>
      <c r="P11" s="28">
        <f>IF('[1]p1'!$L$60&lt;&gt;0,'[1]p1'!$L$60,"")</f>
      </c>
      <c r="Q11" s="49"/>
      <c r="R11" s="388">
        <f>IF('[1]p1'!$J$60&lt;&gt;0,'[1]p1'!$J$60,"")</f>
      </c>
      <c r="S11" s="388"/>
    </row>
    <row r="12" spans="1:19" s="2" customFormat="1" ht="13.5" customHeight="1">
      <c r="A12" s="347">
        <f>IF('[1]p1'!$A$61&lt;&gt;0,'[1]p1'!$A$61,"")</f>
      </c>
      <c r="B12" s="347"/>
      <c r="C12" s="347"/>
      <c r="D12" s="347"/>
      <c r="E12" s="347"/>
      <c r="F12" s="388">
        <f>IF('[1]p1'!$F$61&lt;&gt;0,'[1]p1'!$F$61,"")</f>
      </c>
      <c r="G12" s="388"/>
      <c r="H12" s="388">
        <f>IF('[1]p1'!$E$61&lt;&gt;0,'[1]p1'!$E$61,"")</f>
      </c>
      <c r="I12" s="388"/>
      <c r="J12" s="388">
        <f>IF('[1]p1'!$I$61&lt;&gt;0,'[1]p1'!$I$61,"")</f>
      </c>
      <c r="K12" s="388"/>
      <c r="L12" s="28"/>
      <c r="M12" s="388">
        <f>IF('[1]p1'!$K$61&lt;&gt;0,'[1]p1'!$K$61,"")</f>
      </c>
      <c r="N12" s="388"/>
      <c r="O12" s="28"/>
      <c r="P12" s="28">
        <f>IF('[1]p1'!$L$61&lt;&gt;0,'[1]p1'!$L$61,"")</f>
      </c>
      <c r="Q12" s="49"/>
      <c r="R12" s="388">
        <f>IF('[1]p1'!$J$61&lt;&gt;0,'[1]p1'!$J$61,"")</f>
      </c>
      <c r="S12" s="388"/>
    </row>
    <row r="13" spans="1:19" s="41" customFormat="1" ht="11.25">
      <c r="A13" s="389" t="str">
        <f>T('[1]p2'!$C$13:$G$13)</f>
        <v>Alexsandro Bezerra Cavalcanti</v>
      </c>
      <c r="B13" s="390"/>
      <c r="C13" s="390"/>
      <c r="D13" s="390"/>
      <c r="E13" s="391"/>
      <c r="F13" s="392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</row>
    <row r="14" spans="1:19" s="2" customFormat="1" ht="13.5" customHeight="1">
      <c r="A14" s="347" t="str">
        <f>IF('[1]p2'!$A$57&lt;&gt;0,'[1]p2'!$A$57,"")</f>
        <v>Probabilidade e Estatística  T- 02</v>
      </c>
      <c r="B14" s="347"/>
      <c r="C14" s="347"/>
      <c r="D14" s="347"/>
      <c r="E14" s="347"/>
      <c r="F14" s="388">
        <f>IF('[1]p2'!$F$57&lt;&gt;0,'[1]p2'!$F$57,"")</f>
        <v>90</v>
      </c>
      <c r="G14" s="388"/>
      <c r="H14" s="388">
        <f>IF('[1]p2'!$E$57&lt;&gt;0,'[1]p2'!$E$57,"")</f>
        <v>6</v>
      </c>
      <c r="I14" s="388"/>
      <c r="J14" s="388">
        <f>IF('[1]p2'!$I$57&lt;&gt;0,'[1]p2'!$I$57,"")</f>
        <v>37</v>
      </c>
      <c r="K14" s="388"/>
      <c r="L14" s="28"/>
      <c r="M14" s="388">
        <f>IF('[1]p2'!$K$57&lt;&gt;0,'[1]p2'!$K$57,"")</f>
        <v>21</v>
      </c>
      <c r="N14" s="388"/>
      <c r="O14" s="28"/>
      <c r="P14" s="28">
        <f>IF('[1]p2'!$L$57&lt;&gt;0,'[1]p2'!$L$57,"")</f>
        <v>6</v>
      </c>
      <c r="Q14" s="49"/>
      <c r="R14" s="388">
        <f>IF('[1]p2'!$J$57&lt;&gt;0,'[1]p2'!$J$57,"")</f>
        <v>10</v>
      </c>
      <c r="S14" s="388"/>
    </row>
    <row r="15" spans="1:19" s="2" customFormat="1" ht="13.5" customHeight="1">
      <c r="A15" s="347" t="str">
        <f>IF('[1]p2'!$A$58&lt;&gt;0,'[1]p2'!$A$58,"")</f>
        <v>Tópicos Esp. De Estatística T-01</v>
      </c>
      <c r="B15" s="347"/>
      <c r="C15" s="347"/>
      <c r="D15" s="347"/>
      <c r="E15" s="347"/>
      <c r="F15" s="388">
        <f>IF('[1]p2'!$F$58&lt;&gt;0,'[1]p2'!$F$58,"")</f>
        <v>60</v>
      </c>
      <c r="G15" s="388"/>
      <c r="H15" s="388">
        <f>IF('[1]p2'!$E$58&lt;&gt;0,'[1]p2'!$E$58,"")</f>
        <v>4</v>
      </c>
      <c r="I15" s="388"/>
      <c r="J15" s="388">
        <f>IF('[1]p2'!$I$58&lt;&gt;0,'[1]p2'!$I$58,"")</f>
        <v>8</v>
      </c>
      <c r="K15" s="388"/>
      <c r="L15" s="28"/>
      <c r="M15" s="388">
        <f>IF('[1]p2'!$K$58&lt;&gt;0,'[1]p2'!$K$58,"")</f>
        <v>3</v>
      </c>
      <c r="N15" s="388"/>
      <c r="O15" s="28"/>
      <c r="P15" s="28">
        <f>IF('[1]p2'!$L$58&lt;&gt;0,'[1]p2'!$L$58,"")</f>
        <v>2</v>
      </c>
      <c r="Q15" s="49"/>
      <c r="R15" s="388">
        <f>IF('[1]p2'!$J$58&lt;&gt;0,'[1]p2'!$J$58,"")</f>
        <v>3</v>
      </c>
      <c r="S15" s="388"/>
    </row>
    <row r="16" spans="1:19" s="2" customFormat="1" ht="13.5" customHeight="1">
      <c r="A16" s="347">
        <f>IF('[1]p2'!$A$59&lt;&gt;0,'[1]p2'!$A$59,"")</f>
      </c>
      <c r="B16" s="347"/>
      <c r="C16" s="347"/>
      <c r="D16" s="347"/>
      <c r="E16" s="347"/>
      <c r="F16" s="388">
        <f>IF('[1]p2'!$F$59&lt;&gt;0,'[1]p2'!$F$59,"")</f>
      </c>
      <c r="G16" s="388"/>
      <c r="H16" s="388">
        <f>IF('[1]p2'!$E$59&lt;&gt;0,'[1]p2'!$E$59,"")</f>
      </c>
      <c r="I16" s="388"/>
      <c r="J16" s="388">
        <f>IF('[1]p2'!$I$59&lt;&gt;0,'[1]p2'!$I$59,"")</f>
      </c>
      <c r="K16" s="388"/>
      <c r="L16" s="28"/>
      <c r="M16" s="388">
        <f>IF('[1]p2'!$K$59&lt;&gt;0,'[1]p2'!$K$59,"")</f>
      </c>
      <c r="N16" s="388"/>
      <c r="O16" s="28"/>
      <c r="P16" s="28">
        <f>IF('[1]p2'!$L$59&lt;&gt;0,'[1]p2'!$L$59,"")</f>
      </c>
      <c r="Q16" s="49"/>
      <c r="R16" s="388">
        <f>IF('[1]p2'!$J$59&lt;&gt;0,'[1]p2'!$J$59,"")</f>
      </c>
      <c r="S16" s="388"/>
    </row>
    <row r="17" spans="1:19" s="2" customFormat="1" ht="13.5" customHeight="1">
      <c r="A17" s="347">
        <f>IF('[1]p2'!$A$60&lt;&gt;0,'[1]p2'!$A$60,"")</f>
      </c>
      <c r="B17" s="347"/>
      <c r="C17" s="347"/>
      <c r="D17" s="347"/>
      <c r="E17" s="347"/>
      <c r="F17" s="388">
        <f>IF('[1]p2'!$F$60&lt;&gt;0,'[1]p2'!$F$60,"")</f>
      </c>
      <c r="G17" s="388"/>
      <c r="H17" s="388">
        <f>IF('[1]p2'!$E$60&lt;&gt;0,'[1]p2'!$E$60,"")</f>
      </c>
      <c r="I17" s="388"/>
      <c r="J17" s="388">
        <f>IF('[1]p2'!$I$60&lt;&gt;0,'[1]p2'!$I$60,"")</f>
      </c>
      <c r="K17" s="388"/>
      <c r="L17" s="28"/>
      <c r="M17" s="388">
        <f>IF('[1]p2'!$K$60&lt;&gt;0,'[1]p2'!$K$60,"")</f>
      </c>
      <c r="N17" s="388"/>
      <c r="O17" s="28"/>
      <c r="P17" s="28">
        <f>IF('[1]p2'!$L$60&lt;&gt;0,'[1]p2'!$L$60,"")</f>
      </c>
      <c r="Q17" s="49"/>
      <c r="R17" s="388">
        <f>IF('[1]p2'!$J$60&lt;&gt;0,'[1]p2'!$J$60,"")</f>
      </c>
      <c r="S17" s="388"/>
    </row>
    <row r="18" spans="1:19" s="2" customFormat="1" ht="13.5" customHeight="1">
      <c r="A18" s="347">
        <f>IF('[1]p2'!$A$61&lt;&gt;0,'[1]p2'!$A$61,"")</f>
      </c>
      <c r="B18" s="347"/>
      <c r="C18" s="347"/>
      <c r="D18" s="347"/>
      <c r="E18" s="347"/>
      <c r="F18" s="388">
        <f>IF('[1]p2'!$F$61&lt;&gt;0,'[1]p2'!$F$61,"")</f>
      </c>
      <c r="G18" s="388"/>
      <c r="H18" s="388">
        <f>IF('[1]p2'!$E$61&lt;&gt;0,'[1]p2'!$E$61,"")</f>
      </c>
      <c r="I18" s="388"/>
      <c r="J18" s="388">
        <f>IF('[1]p2'!$I$61&lt;&gt;0,'[1]p2'!$I$61,"")</f>
      </c>
      <c r="K18" s="388"/>
      <c r="L18" s="28"/>
      <c r="M18" s="388">
        <f>IF('[1]p2'!$K$61&lt;&gt;0,'[1]p2'!$K$61,"")</f>
      </c>
      <c r="N18" s="388"/>
      <c r="O18" s="28"/>
      <c r="P18" s="28">
        <f>IF('[1]p2'!$L$61&lt;&gt;0,'[1]p2'!$L$61,"")</f>
      </c>
      <c r="Q18" s="49"/>
      <c r="R18" s="388">
        <f>IF('[1]p2'!$J$61&lt;&gt;0,'[1]p2'!$J$61,"")</f>
      </c>
      <c r="S18" s="388"/>
    </row>
    <row r="19" spans="1:19" s="41" customFormat="1" ht="11.25">
      <c r="A19" s="389" t="str">
        <f>T('[1]p3'!$C$13:$G$13)</f>
        <v>Amanda dos Santos Gomes</v>
      </c>
      <c r="B19" s="390"/>
      <c r="C19" s="390"/>
      <c r="D19" s="390"/>
      <c r="E19" s="391"/>
      <c r="F19" s="392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</row>
    <row r="20" spans="1:19" s="2" customFormat="1" ht="13.5" customHeight="1">
      <c r="A20" s="347" t="str">
        <f>IF('[1]p3'!$A$57&lt;&gt;0,'[1]p3'!$A$57,"")</f>
        <v>Inferencia Estatística T- 01</v>
      </c>
      <c r="B20" s="347"/>
      <c r="C20" s="347"/>
      <c r="D20" s="347"/>
      <c r="E20" s="347"/>
      <c r="F20" s="388">
        <f>IF('[1]p3'!$F$57&lt;&gt;0,'[1]p3'!$F$57,"")</f>
        <v>60</v>
      </c>
      <c r="G20" s="388"/>
      <c r="H20" s="388">
        <f>IF('[1]p3'!$E$57&lt;&gt;0,'[1]p3'!$E$57,"")</f>
        <v>4</v>
      </c>
      <c r="I20" s="388"/>
      <c r="J20" s="388">
        <f>IF('[1]p3'!$I$57&lt;&gt;0,'[1]p3'!$I$57,"")</f>
        <v>24</v>
      </c>
      <c r="K20" s="388"/>
      <c r="L20" s="28"/>
      <c r="M20" s="388">
        <f>IF('[1]p3'!$K$57&lt;&gt;0,'[1]p3'!$K$57,"")</f>
        <v>10</v>
      </c>
      <c r="N20" s="388"/>
      <c r="O20" s="28"/>
      <c r="P20" s="28">
        <f>IF('[1]p3'!$L$57&lt;&gt;0,'[1]p3'!$L$57,"")</f>
        <v>2</v>
      </c>
      <c r="Q20" s="49"/>
      <c r="R20" s="388">
        <f>IF('[1]p3'!$J$57&lt;&gt;0,'[1]p3'!$J$57,"")</f>
        <v>12</v>
      </c>
      <c r="S20" s="388"/>
    </row>
    <row r="21" spans="1:19" s="2" customFormat="1" ht="13.5" customHeight="1">
      <c r="A21" s="347" t="str">
        <f>IF('[1]p3'!$A$58&lt;&gt;0,'[1]p3'!$A$58,"")</f>
        <v>Probabilidade e Estatística T- 03</v>
      </c>
      <c r="B21" s="347"/>
      <c r="C21" s="347"/>
      <c r="D21" s="347"/>
      <c r="E21" s="347"/>
      <c r="F21" s="388">
        <f>IF('[1]p3'!$F$58&lt;&gt;0,'[1]p3'!$F$58,"")</f>
        <v>90</v>
      </c>
      <c r="G21" s="388"/>
      <c r="H21" s="388">
        <f>IF('[1]p3'!$E$58&lt;&gt;0,'[1]p3'!$E$58,"")</f>
        <v>6</v>
      </c>
      <c r="I21" s="388"/>
      <c r="J21" s="388">
        <f>IF('[1]p3'!$I$58&lt;&gt;0,'[1]p3'!$I$58,"")</f>
        <v>53</v>
      </c>
      <c r="K21" s="388"/>
      <c r="L21" s="28"/>
      <c r="M21" s="388">
        <f>IF('[1]p3'!$K$58&lt;&gt;0,'[1]p3'!$K$58,"")</f>
        <v>26</v>
      </c>
      <c r="N21" s="388"/>
      <c r="O21" s="28"/>
      <c r="P21" s="28">
        <f>IF('[1]p3'!$L$58&lt;&gt;0,'[1]p3'!$L$58,"")</f>
        <v>4</v>
      </c>
      <c r="Q21" s="49"/>
      <c r="R21" s="388">
        <f>IF('[1]p3'!$J$58&lt;&gt;0,'[1]p3'!$J$58,"")</f>
        <v>23</v>
      </c>
      <c r="S21" s="388"/>
    </row>
    <row r="22" spans="1:19" s="2" customFormat="1" ht="13.5" customHeight="1">
      <c r="A22" s="347" t="str">
        <f>IF('[1]p3'!$A$59&lt;&gt;0,'[1]p3'!$A$59,"")</f>
        <v>Probabilidade e Estatística T- 02 (Computação)</v>
      </c>
      <c r="B22" s="347"/>
      <c r="C22" s="347"/>
      <c r="D22" s="347"/>
      <c r="E22" s="347"/>
      <c r="F22" s="388">
        <f>IF('[1]p3'!$F$59&lt;&gt;0,'[1]p3'!$F$59,"")</f>
        <v>60</v>
      </c>
      <c r="G22" s="388"/>
      <c r="H22" s="388">
        <f>IF('[1]p3'!$E$59&lt;&gt;0,'[1]p3'!$E$59,"")</f>
        <v>4</v>
      </c>
      <c r="I22" s="388"/>
      <c r="J22" s="388">
        <f>IF('[1]p3'!$I$59&lt;&gt;0,'[1]p3'!$I$59,"")</f>
        <v>42</v>
      </c>
      <c r="K22" s="388"/>
      <c r="L22" s="28"/>
      <c r="M22" s="388">
        <f>IF('[1]p3'!$K$59&lt;&gt;0,'[1]p3'!$K$59,"")</f>
        <v>12</v>
      </c>
      <c r="N22" s="388"/>
      <c r="O22" s="28"/>
      <c r="P22" s="28">
        <f>IF('[1]p3'!$L$59&lt;&gt;0,'[1]p3'!$L$59,"")</f>
        <v>13</v>
      </c>
      <c r="Q22" s="49"/>
      <c r="R22" s="388">
        <f>IF('[1]p3'!$J$59&lt;&gt;0,'[1]p3'!$J$59,"")</f>
        <v>17</v>
      </c>
      <c r="S22" s="388"/>
    </row>
    <row r="23" spans="1:19" s="2" customFormat="1" ht="13.5" customHeight="1">
      <c r="A23" s="347">
        <f>IF('[1]p3'!$A$60&lt;&gt;0,'[1]p3'!$A$60,"")</f>
      </c>
      <c r="B23" s="347"/>
      <c r="C23" s="347"/>
      <c r="D23" s="347"/>
      <c r="E23" s="347"/>
      <c r="F23" s="388">
        <f>IF('[1]p3'!$F$60&lt;&gt;0,'[1]p3'!$F$60,"")</f>
      </c>
      <c r="G23" s="388"/>
      <c r="H23" s="388">
        <f>IF('[1]p3'!$E$60&lt;&gt;0,'[1]p3'!$E$60,"")</f>
      </c>
      <c r="I23" s="388"/>
      <c r="J23" s="388">
        <f>IF('[1]p3'!$I$60&lt;&gt;0,'[1]p3'!$I$60,"")</f>
      </c>
      <c r="K23" s="388"/>
      <c r="L23" s="28"/>
      <c r="M23" s="388">
        <f>IF('[1]p3'!$K$60&lt;&gt;0,'[1]p3'!$K$60,"")</f>
      </c>
      <c r="N23" s="388"/>
      <c r="O23" s="28"/>
      <c r="P23" s="28">
        <f>IF('[1]p3'!$L$60&lt;&gt;0,'[1]p3'!$L$60,"")</f>
      </c>
      <c r="Q23" s="49"/>
      <c r="R23" s="388">
        <f>IF('[1]p3'!$J$60&lt;&gt;0,'[1]p3'!$J$60,"")</f>
      </c>
      <c r="S23" s="388"/>
    </row>
    <row r="24" spans="1:19" s="2" customFormat="1" ht="13.5" customHeight="1">
      <c r="A24" s="347">
        <f>IF('[1]p3'!$A$61&lt;&gt;0,'[1]p3'!$A$61,"")</f>
      </c>
      <c r="B24" s="347"/>
      <c r="C24" s="347"/>
      <c r="D24" s="347"/>
      <c r="E24" s="347"/>
      <c r="F24" s="388">
        <f>IF('[1]p3'!$F$61&lt;&gt;0,'[1]p3'!$F$61,"")</f>
      </c>
      <c r="G24" s="388"/>
      <c r="H24" s="388">
        <f>IF('[1]p3'!$E$61&lt;&gt;0,'[1]p3'!$E$61,"")</f>
      </c>
      <c r="I24" s="388"/>
      <c r="J24" s="388">
        <f>IF('[1]p3'!$I$61&lt;&gt;0,'[1]p3'!$I$61,"")</f>
      </c>
      <c r="K24" s="388"/>
      <c r="L24" s="28"/>
      <c r="M24" s="388">
        <f>IF('[1]p3'!$K$61&lt;&gt;0,'[1]p3'!$K$61,"")</f>
      </c>
      <c r="N24" s="388"/>
      <c r="O24" s="28"/>
      <c r="P24" s="28">
        <f>IF('[1]p3'!$L$61&lt;&gt;0,'[1]p3'!$L$61,"")</f>
      </c>
      <c r="Q24" s="49"/>
      <c r="R24" s="388">
        <f>IF('[1]p3'!$J$61&lt;&gt;0,'[1]p3'!$J$61,"")</f>
      </c>
      <c r="S24" s="388"/>
    </row>
    <row r="25" spans="1:19" s="41" customFormat="1" ht="11.25">
      <c r="A25" s="389" t="str">
        <f>T('[1]p4'!$C$13:$G$13)</f>
        <v>Amauri Araújo Cruz</v>
      </c>
      <c r="B25" s="390"/>
      <c r="C25" s="390"/>
      <c r="D25" s="390"/>
      <c r="E25" s="391"/>
      <c r="F25" s="392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</row>
    <row r="26" spans="1:19" s="2" customFormat="1" ht="13.5" customHeight="1">
      <c r="A26" s="347" t="str">
        <f>IF('[1]p4'!$A$57&lt;&gt;0,'[1]p4'!$A$57,"")</f>
        <v>Álgebra Linear  I  T- 01</v>
      </c>
      <c r="B26" s="347"/>
      <c r="C26" s="347"/>
      <c r="D26" s="347"/>
      <c r="E26" s="347"/>
      <c r="F26" s="388">
        <f>IF('[1]p4'!$F$57&lt;&gt;0,'[1]p4'!$F$57,"")</f>
        <v>60</v>
      </c>
      <c r="G26" s="388"/>
      <c r="H26" s="388">
        <f>IF('[1]p4'!$E$57&lt;&gt;0,'[1]p4'!$E$57,"")</f>
        <v>4</v>
      </c>
      <c r="I26" s="388"/>
      <c r="J26" s="388">
        <f>IF('[1]p4'!$I$57&lt;&gt;0,'[1]p4'!$I$57,"")</f>
        <v>60</v>
      </c>
      <c r="K26" s="388"/>
      <c r="L26" s="28"/>
      <c r="M26" s="388">
        <f>IF('[1]p4'!$K$57&lt;&gt;0,'[1]p4'!$K$57,"")</f>
        <v>11</v>
      </c>
      <c r="N26" s="388"/>
      <c r="O26" s="28"/>
      <c r="P26" s="28">
        <f>IF('[1]p4'!$L$57&lt;&gt;0,'[1]p4'!$L$57,"")</f>
        <v>16</v>
      </c>
      <c r="Q26" s="49"/>
      <c r="R26" s="388">
        <f>IF('[1]p4'!$J$57&lt;&gt;0,'[1]p4'!$J$57,"")</f>
        <v>33</v>
      </c>
      <c r="S26" s="388"/>
    </row>
    <row r="27" spans="1:19" s="2" customFormat="1" ht="13.5" customHeight="1">
      <c r="A27" s="347" t="str">
        <f>IF('[1]p4'!$A$58&lt;&gt;0,'[1]p4'!$A$58,"")</f>
        <v>Álgebra Linear  I  T- 04</v>
      </c>
      <c r="B27" s="347"/>
      <c r="C27" s="347"/>
      <c r="D27" s="347"/>
      <c r="E27" s="347"/>
      <c r="F27" s="388">
        <f>IF('[1]p4'!$F$58&lt;&gt;0,'[1]p4'!$F$58,"")</f>
        <v>60</v>
      </c>
      <c r="G27" s="388"/>
      <c r="H27" s="388">
        <f>IF('[1]p4'!$E$58&lt;&gt;0,'[1]p4'!$E$58,"")</f>
        <v>4</v>
      </c>
      <c r="I27" s="388"/>
      <c r="J27" s="388">
        <f>IF('[1]p4'!$I$58&lt;&gt;0,'[1]p4'!$I$58,"")</f>
        <v>49</v>
      </c>
      <c r="K27" s="388"/>
      <c r="L27" s="28"/>
      <c r="M27" s="388">
        <f>IF('[1]p4'!$K$58&lt;&gt;0,'[1]p4'!$K$58,"")</f>
        <v>18</v>
      </c>
      <c r="N27" s="388"/>
      <c r="O27" s="28"/>
      <c r="P27" s="28">
        <f>IF('[1]p4'!$L$58&lt;&gt;0,'[1]p4'!$L$58,"")</f>
        <v>7</v>
      </c>
      <c r="Q27" s="49"/>
      <c r="R27" s="388">
        <f>IF('[1]p4'!$J$58&lt;&gt;0,'[1]p4'!$J$58,"")</f>
        <v>24</v>
      </c>
      <c r="S27" s="388"/>
    </row>
    <row r="28" spans="1:19" s="2" customFormat="1" ht="13.5" customHeight="1">
      <c r="A28" s="347" t="str">
        <f>IF('[1]p4'!$A$59&lt;&gt;0,'[1]p4'!$A$59,"")</f>
        <v>Tópicos de Matemática Elementar  T- 02</v>
      </c>
      <c r="B28" s="347"/>
      <c r="C28" s="347"/>
      <c r="D28" s="347"/>
      <c r="E28" s="347"/>
      <c r="F28" s="388">
        <f>IF('[1]p4'!$F$59&lt;&gt;0,'[1]p4'!$F$59,"")</f>
        <v>90</v>
      </c>
      <c r="G28" s="388"/>
      <c r="H28" s="388">
        <f>IF('[1]p4'!$E$59&lt;&gt;0,'[1]p4'!$E$59,"")</f>
        <v>6</v>
      </c>
      <c r="I28" s="388"/>
      <c r="J28" s="388">
        <f>IF('[1]p4'!$I$59&lt;&gt;0,'[1]p4'!$I$59,"")</f>
        <v>16</v>
      </c>
      <c r="K28" s="388"/>
      <c r="L28" s="28"/>
      <c r="M28" s="388">
        <f>IF('[1]p4'!$K$59&lt;&gt;0,'[1]p4'!$K$59,"")</f>
        <v>4</v>
      </c>
      <c r="N28" s="388"/>
      <c r="O28" s="28"/>
      <c r="P28" s="28">
        <f>IF('[1]p4'!$L$59&lt;&gt;0,'[1]p4'!$L$59,"")</f>
        <v>2</v>
      </c>
      <c r="Q28" s="49"/>
      <c r="R28" s="388">
        <f>IF('[1]p4'!$J$59&lt;&gt;0,'[1]p4'!$J$59,"")</f>
        <v>10</v>
      </c>
      <c r="S28" s="388"/>
    </row>
    <row r="29" spans="1:19" s="2" customFormat="1" ht="13.5" customHeight="1">
      <c r="A29" s="347">
        <f>IF('[1]p4'!$A$60&lt;&gt;0,'[1]p4'!$A$60,"")</f>
      </c>
      <c r="B29" s="347"/>
      <c r="C29" s="347"/>
      <c r="D29" s="347"/>
      <c r="E29" s="347"/>
      <c r="F29" s="388">
        <f>IF('[1]p4'!$F$60&lt;&gt;0,'[1]p4'!$F$60,"")</f>
      </c>
      <c r="G29" s="388"/>
      <c r="H29" s="388">
        <f>IF('[1]p4'!$E$60&lt;&gt;0,'[1]p4'!$E$60,"")</f>
      </c>
      <c r="I29" s="388"/>
      <c r="J29" s="388">
        <f>IF('[1]p4'!$I$60&lt;&gt;0,'[1]p4'!$I$60,"")</f>
      </c>
      <c r="K29" s="388"/>
      <c r="L29" s="28"/>
      <c r="M29" s="388">
        <f>IF('[1]p4'!$K$60&lt;&gt;0,'[1]p4'!$K$60,"")</f>
      </c>
      <c r="N29" s="388"/>
      <c r="O29" s="28"/>
      <c r="P29" s="28">
        <f>IF('[1]p4'!$L$60&lt;&gt;0,'[1]p4'!$L$60,"")</f>
      </c>
      <c r="Q29" s="49"/>
      <c r="R29" s="388">
        <f>IF('[1]p4'!$J$60&lt;&gt;0,'[1]p4'!$J$60,"")</f>
      </c>
      <c r="S29" s="388"/>
    </row>
    <row r="30" spans="1:19" s="2" customFormat="1" ht="13.5" customHeight="1">
      <c r="A30" s="347">
        <f>IF('[1]p4'!$A$61&lt;&gt;0,'[1]p4'!$A$61,"")</f>
      </c>
      <c r="B30" s="347"/>
      <c r="C30" s="347"/>
      <c r="D30" s="347"/>
      <c r="E30" s="347"/>
      <c r="F30" s="388">
        <f>IF('[1]p4'!$F$61&lt;&gt;0,'[1]p4'!$F$61,"")</f>
      </c>
      <c r="G30" s="388"/>
      <c r="H30" s="388">
        <f>IF('[1]p4'!$E$61&lt;&gt;0,'[1]p4'!$E$61,"")</f>
      </c>
      <c r="I30" s="388"/>
      <c r="J30" s="388">
        <f>IF('[1]p4'!$I$61&lt;&gt;0,'[1]p4'!$I$61,"")</f>
      </c>
      <c r="K30" s="388"/>
      <c r="L30" s="28"/>
      <c r="M30" s="388">
        <f>IF('[1]p4'!$K$61&lt;&gt;0,'[1]p4'!$K$61,"")</f>
      </c>
      <c r="N30" s="388"/>
      <c r="O30" s="28"/>
      <c r="P30" s="28">
        <f>IF('[1]p4'!$L$61&lt;&gt;0,'[1]p4'!$L$61,"")</f>
      </c>
      <c r="Q30" s="49"/>
      <c r="R30" s="388">
        <f>IF('[1]p4'!$J$61&lt;&gt;0,'[1]p4'!$J$61,"")</f>
      </c>
      <c r="S30" s="388"/>
    </row>
    <row r="31" spans="1:19" s="41" customFormat="1" ht="11.25">
      <c r="A31" s="389" t="str">
        <f>T('[1]p5'!$C$13:$G$13)</f>
        <v>Antônio José da Silva</v>
      </c>
      <c r="B31" s="390"/>
      <c r="C31" s="390"/>
      <c r="D31" s="390"/>
      <c r="E31" s="391"/>
      <c r="F31" s="392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</row>
    <row r="32" spans="1:19" s="2" customFormat="1" ht="13.5" customHeight="1">
      <c r="A32" s="347" t="str">
        <f>IF('[1]p5'!$A$57&lt;&gt;0,'[1]p5'!$A$57,"")</f>
        <v>Probabilidade e Estatística T- 01 (Elétrica)</v>
      </c>
      <c r="B32" s="347"/>
      <c r="C32" s="347"/>
      <c r="D32" s="347"/>
      <c r="E32" s="347"/>
      <c r="F32" s="388">
        <f>IF('[1]p5'!$F$57&lt;&gt;0,'[1]p5'!$F$57,"")</f>
        <v>60</v>
      </c>
      <c r="G32" s="388"/>
      <c r="H32" s="388">
        <f>IF('[1]p5'!$E$57&lt;&gt;0,'[1]p5'!$E$57,"")</f>
        <v>4</v>
      </c>
      <c r="I32" s="388"/>
      <c r="J32" s="388">
        <f>IF('[1]p5'!$I$57&lt;&gt;0,'[1]p5'!$I$57,"")</f>
        <v>60</v>
      </c>
      <c r="K32" s="388"/>
      <c r="L32" s="28"/>
      <c r="M32" s="388">
        <f>IF('[1]p5'!$K$57&lt;&gt;0,'[1]p5'!$K$57,"")</f>
        <v>18</v>
      </c>
      <c r="N32" s="388"/>
      <c r="O32" s="28"/>
      <c r="P32" s="28">
        <f>IF('[1]p5'!$L$57&lt;&gt;0,'[1]p5'!$L$57,"")</f>
        <v>5</v>
      </c>
      <c r="Q32" s="49"/>
      <c r="R32" s="388">
        <f>IF('[1]p5'!$J$57&lt;&gt;0,'[1]p5'!$J$57,"")</f>
        <v>37</v>
      </c>
      <c r="S32" s="388"/>
    </row>
    <row r="33" spans="1:19" s="2" customFormat="1" ht="13.5" customHeight="1">
      <c r="A33" s="347" t="str">
        <f>IF('[1]p5'!$A$58&lt;&gt;0,'[1]p5'!$A$58,"")</f>
        <v>Cálculo Diferencial e Integral II</v>
      </c>
      <c r="B33" s="347"/>
      <c r="C33" s="347"/>
      <c r="D33" s="347"/>
      <c r="E33" s="347"/>
      <c r="F33" s="388">
        <f>IF('[1]p5'!$F$58&lt;&gt;0,'[1]p5'!$F$58,"")</f>
        <v>60</v>
      </c>
      <c r="G33" s="388"/>
      <c r="H33" s="388">
        <f>IF('[1]p5'!$E$58&lt;&gt;0,'[1]p5'!$E$58,"")</f>
        <v>4</v>
      </c>
      <c r="I33" s="388"/>
      <c r="J33" s="388">
        <f>IF('[1]p5'!$I$58&lt;&gt;0,'[1]p5'!$I$58,"")</f>
        <v>49</v>
      </c>
      <c r="K33" s="388"/>
      <c r="L33" s="28"/>
      <c r="M33" s="388">
        <f>IF('[1]p5'!$K$58&lt;&gt;0,'[1]p5'!$K$58,"")</f>
        <v>7</v>
      </c>
      <c r="N33" s="388"/>
      <c r="O33" s="28"/>
      <c r="P33" s="28">
        <f>IF('[1]p5'!$L$58&lt;&gt;0,'[1]p5'!$L$58,"")</f>
        <v>2</v>
      </c>
      <c r="Q33" s="49"/>
      <c r="R33" s="388">
        <f>IF('[1]p5'!$J$58&lt;&gt;0,'[1]p5'!$J$58,"")</f>
        <v>40</v>
      </c>
      <c r="S33" s="388"/>
    </row>
    <row r="34" spans="1:19" s="2" customFormat="1" ht="13.5" customHeight="1">
      <c r="A34" s="347">
        <f>IF('[1]p5'!$A$59&lt;&gt;0,'[1]p5'!$A$59,"")</f>
      </c>
      <c r="B34" s="347"/>
      <c r="C34" s="347"/>
      <c r="D34" s="347"/>
      <c r="E34" s="347"/>
      <c r="F34" s="388">
        <f>IF('[1]p5'!$F$59&lt;&gt;0,'[1]p5'!$F$59,"")</f>
      </c>
      <c r="G34" s="388"/>
      <c r="H34" s="388">
        <f>IF('[1]p5'!$E$59&lt;&gt;0,'[1]p5'!$E$59,"")</f>
      </c>
      <c r="I34" s="388"/>
      <c r="J34" s="388">
        <f>IF('[1]p5'!$I$59&lt;&gt;0,'[1]p5'!$I$59,"")</f>
      </c>
      <c r="K34" s="388"/>
      <c r="L34" s="28"/>
      <c r="M34" s="388">
        <f>IF('[1]p5'!$K$59&lt;&gt;0,'[1]p5'!$K$59,"")</f>
      </c>
      <c r="N34" s="388"/>
      <c r="O34" s="28"/>
      <c r="P34" s="28">
        <f>IF('[1]p5'!$L$59&lt;&gt;0,'[1]p5'!$L$59,"")</f>
      </c>
      <c r="Q34" s="49"/>
      <c r="R34" s="388">
        <f>IF('[1]p5'!$J$59&lt;&gt;0,'[1]p5'!$J$59,"")</f>
      </c>
      <c r="S34" s="388"/>
    </row>
    <row r="35" spans="1:19" s="2" customFormat="1" ht="13.5" customHeight="1">
      <c r="A35" s="347">
        <f>IF('[1]p5'!$A$60&lt;&gt;0,'[1]p5'!$A$60,"")</f>
      </c>
      <c r="B35" s="347"/>
      <c r="C35" s="347"/>
      <c r="D35" s="347"/>
      <c r="E35" s="347"/>
      <c r="F35" s="388">
        <f>IF('[1]p5'!$F$60&lt;&gt;0,'[1]p5'!$F$60,"")</f>
      </c>
      <c r="G35" s="388"/>
      <c r="H35" s="388">
        <f>IF('[1]p5'!$E$60&lt;&gt;0,'[1]p5'!$E$60,"")</f>
      </c>
      <c r="I35" s="388"/>
      <c r="J35" s="388">
        <f>IF('[1]p5'!$I$60&lt;&gt;0,'[1]p5'!$I$60,"")</f>
      </c>
      <c r="K35" s="388"/>
      <c r="L35" s="28"/>
      <c r="M35" s="388">
        <f>IF('[1]p5'!$K$60&lt;&gt;0,'[1]p5'!$K$60,"")</f>
      </c>
      <c r="N35" s="388"/>
      <c r="O35" s="28"/>
      <c r="P35" s="28">
        <f>IF('[1]p5'!$L$60&lt;&gt;0,'[1]p5'!$L$60,"")</f>
      </c>
      <c r="Q35" s="49"/>
      <c r="R35" s="388">
        <f>IF('[1]p5'!$J$60&lt;&gt;0,'[1]p5'!$J$60,"")</f>
      </c>
      <c r="S35" s="388"/>
    </row>
    <row r="36" spans="1:19" s="2" customFormat="1" ht="13.5" customHeight="1">
      <c r="A36" s="347">
        <f>IF('[1]p5'!$A$61&lt;&gt;0,'[1]p5'!$A$61,"")</f>
      </c>
      <c r="B36" s="347"/>
      <c r="C36" s="347"/>
      <c r="D36" s="347"/>
      <c r="E36" s="347"/>
      <c r="F36" s="388">
        <f>IF('[1]p5'!$F$61&lt;&gt;0,'[1]p5'!$F$61,"")</f>
      </c>
      <c r="G36" s="388"/>
      <c r="H36" s="388">
        <f>IF('[1]p5'!$E$61&lt;&gt;0,'[1]p5'!$E$61,"")</f>
      </c>
      <c r="I36" s="388"/>
      <c r="J36" s="388">
        <f>IF('[1]p5'!$I$61&lt;&gt;0,'[1]p5'!$I$61,"")</f>
      </c>
      <c r="K36" s="388"/>
      <c r="L36" s="28"/>
      <c r="M36" s="388">
        <f>IF('[1]p5'!$K$61&lt;&gt;0,'[1]p5'!$K$61,"")</f>
      </c>
      <c r="N36" s="388"/>
      <c r="O36" s="28"/>
      <c r="P36" s="28">
        <f>IF('[1]p5'!$L$61&lt;&gt;0,'[1]p5'!$L$61,"")</f>
      </c>
      <c r="Q36" s="49"/>
      <c r="R36" s="388">
        <f>IF('[1]p5'!$J$61&lt;&gt;0,'[1]p5'!$J$61,"")</f>
      </c>
      <c r="S36" s="388"/>
    </row>
    <row r="37" spans="1:19" s="41" customFormat="1" ht="11.25">
      <c r="A37" s="389" t="str">
        <f>T('[1]p6'!$C$13:$G$13)</f>
        <v>Antônio Luiz de Melo</v>
      </c>
      <c r="B37" s="390"/>
      <c r="C37" s="390"/>
      <c r="D37" s="390"/>
      <c r="E37" s="391"/>
      <c r="F37" s="392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</row>
    <row r="38" spans="1:19" s="2" customFormat="1" ht="13.5" customHeight="1">
      <c r="A38" s="347">
        <f>IF('[1]p6'!$A$57&lt;&gt;0,'[1]p6'!$A$57,"")</f>
      </c>
      <c r="B38" s="347"/>
      <c r="C38" s="347"/>
      <c r="D38" s="347"/>
      <c r="E38" s="347"/>
      <c r="F38" s="388">
        <f>IF('[1]p6'!$F$57&lt;&gt;0,'[1]p6'!$F$57,"")</f>
      </c>
      <c r="G38" s="388"/>
      <c r="H38" s="388">
        <f>IF('[1]p6'!$E$57&lt;&gt;0,'[1]p6'!$E$57,"")</f>
      </c>
      <c r="I38" s="388"/>
      <c r="J38" s="388">
        <f>IF('[1]p6'!$I$57&lt;&gt;0,'[1]p6'!$I$57,"")</f>
      </c>
      <c r="K38" s="388"/>
      <c r="L38" s="28"/>
      <c r="M38" s="388">
        <f>IF('[1]p6'!$K$57&lt;&gt;0,'[1]p6'!$K$57,"")</f>
      </c>
      <c r="N38" s="388"/>
      <c r="O38" s="28"/>
      <c r="P38" s="28">
        <f>IF('[1]p6'!$L$57&lt;&gt;0,'[1]p6'!$L$57,"")</f>
      </c>
      <c r="Q38" s="49"/>
      <c r="R38" s="388">
        <f>IF('[1]p6'!$J$57&lt;&gt;0,'[1]p6'!$J$57,"")</f>
      </c>
      <c r="S38" s="388"/>
    </row>
    <row r="39" spans="1:19" s="2" customFormat="1" ht="13.5" customHeight="1">
      <c r="A39" s="347">
        <f>IF('[1]p6'!$A$58&lt;&gt;0,'[1]p6'!$A$58,"")</f>
      </c>
      <c r="B39" s="347"/>
      <c r="C39" s="347"/>
      <c r="D39" s="347"/>
      <c r="E39" s="347"/>
      <c r="F39" s="388">
        <f>IF('[1]p6'!$F$58&lt;&gt;0,'[1]p6'!$F$58,"")</f>
      </c>
      <c r="G39" s="388"/>
      <c r="H39" s="388">
        <f>IF('[1]p6'!$E$58&lt;&gt;0,'[1]p6'!$E$58,"")</f>
      </c>
      <c r="I39" s="388"/>
      <c r="J39" s="388">
        <f>IF('[1]p6'!$I$58&lt;&gt;0,'[1]p6'!$I$58,"")</f>
      </c>
      <c r="K39" s="388"/>
      <c r="L39" s="28"/>
      <c r="M39" s="388">
        <f>IF('[1]p6'!$K$58&lt;&gt;0,'[1]p6'!$K$58,"")</f>
      </c>
      <c r="N39" s="388"/>
      <c r="O39" s="28"/>
      <c r="P39" s="28">
        <f>IF('[1]p6'!$L$58&lt;&gt;0,'[1]p6'!$L$58,"")</f>
      </c>
      <c r="Q39" s="49"/>
      <c r="R39" s="388">
        <f>IF('[1]p6'!$J$58&lt;&gt;0,'[1]p6'!$J$58,"")</f>
      </c>
      <c r="S39" s="388"/>
    </row>
    <row r="40" spans="1:19" s="2" customFormat="1" ht="13.5" customHeight="1">
      <c r="A40" s="347">
        <f>IF('[1]p6'!$A$59&lt;&gt;0,'[1]p6'!$A$59,"")</f>
      </c>
      <c r="B40" s="347"/>
      <c r="C40" s="347"/>
      <c r="D40" s="347"/>
      <c r="E40" s="347"/>
      <c r="F40" s="388">
        <f>IF('[1]p6'!$F$59&lt;&gt;0,'[1]p6'!$F$59,"")</f>
      </c>
      <c r="G40" s="388"/>
      <c r="H40" s="388">
        <f>IF('[1]p6'!$E$59&lt;&gt;0,'[1]p6'!$E$59,"")</f>
      </c>
      <c r="I40" s="388"/>
      <c r="J40" s="388">
        <f>IF('[1]p6'!$I$59&lt;&gt;0,'[1]p6'!$I$59,"")</f>
      </c>
      <c r="K40" s="388"/>
      <c r="L40" s="28"/>
      <c r="M40" s="388">
        <f>IF('[1]p6'!$K$59&lt;&gt;0,'[1]p6'!$K$59,"")</f>
      </c>
      <c r="N40" s="388"/>
      <c r="O40" s="28"/>
      <c r="P40" s="28">
        <f>IF('[1]p6'!$L$59&lt;&gt;0,'[1]p6'!$L$59,"")</f>
      </c>
      <c r="Q40" s="49"/>
      <c r="R40" s="388">
        <f>IF('[1]p6'!$J$59&lt;&gt;0,'[1]p6'!$J$59,"")</f>
      </c>
      <c r="S40" s="388"/>
    </row>
    <row r="41" spans="1:19" s="2" customFormat="1" ht="13.5" customHeight="1">
      <c r="A41" s="347">
        <f>IF('[1]p6'!$A$60&lt;&gt;0,'[1]p6'!$A$60,"")</f>
      </c>
      <c r="B41" s="347"/>
      <c r="C41" s="347"/>
      <c r="D41" s="347"/>
      <c r="E41" s="347"/>
      <c r="F41" s="388">
        <f>IF('[1]p6'!$F$60&lt;&gt;0,'[1]p6'!$F$60,"")</f>
      </c>
      <c r="G41" s="388"/>
      <c r="H41" s="388">
        <f>IF('[1]p6'!$E$60&lt;&gt;0,'[1]p6'!$E$60,"")</f>
      </c>
      <c r="I41" s="388"/>
      <c r="J41" s="388">
        <f>IF('[1]p6'!$I$60&lt;&gt;0,'[1]p6'!$I$60,"")</f>
      </c>
      <c r="K41" s="388"/>
      <c r="L41" s="28"/>
      <c r="M41" s="388">
        <f>IF('[1]p6'!$K$60&lt;&gt;0,'[1]p6'!$K$60,"")</f>
      </c>
      <c r="N41" s="388"/>
      <c r="O41" s="28"/>
      <c r="P41" s="28">
        <f>IF('[1]p6'!$L$60&lt;&gt;0,'[1]p6'!$L$60,"")</f>
      </c>
      <c r="Q41" s="49"/>
      <c r="R41" s="388">
        <f>IF('[1]p6'!$J$60&lt;&gt;0,'[1]p6'!$J$60,"")</f>
      </c>
      <c r="S41" s="388"/>
    </row>
    <row r="42" spans="1:19" s="2" customFormat="1" ht="13.5" customHeight="1">
      <c r="A42" s="347">
        <f>IF('[1]p6'!$A$61&lt;&gt;0,'[1]p6'!$A$61,"")</f>
      </c>
      <c r="B42" s="347"/>
      <c r="C42" s="347"/>
      <c r="D42" s="347"/>
      <c r="E42" s="347"/>
      <c r="F42" s="388">
        <f>IF('[1]p6'!$F$61&lt;&gt;0,'[1]p6'!$F$61,"")</f>
      </c>
      <c r="G42" s="388"/>
      <c r="H42" s="388">
        <f>IF('[1]p6'!$E$61&lt;&gt;0,'[1]p6'!$E$61,"")</f>
      </c>
      <c r="I42" s="388"/>
      <c r="J42" s="388">
        <f>IF('[1]p6'!$I$61&lt;&gt;0,'[1]p6'!$I$61,"")</f>
      </c>
      <c r="K42" s="388"/>
      <c r="L42" s="28"/>
      <c r="M42" s="388">
        <f>IF('[1]p6'!$K$61&lt;&gt;0,'[1]p6'!$K$61,"")</f>
      </c>
      <c r="N42" s="388"/>
      <c r="O42" s="28"/>
      <c r="P42" s="28">
        <f>IF('[1]p6'!$L$61&lt;&gt;0,'[1]p6'!$L$61,"")</f>
      </c>
      <c r="Q42" s="49"/>
      <c r="R42" s="388">
        <f>IF('[1]p6'!$J$61&lt;&gt;0,'[1]p6'!$J$61,"")</f>
      </c>
      <c r="S42" s="388"/>
    </row>
    <row r="43" spans="1:19" s="41" customFormat="1" ht="11.25">
      <c r="A43" s="389" t="str">
        <f>T('[1]p7'!$C$13:$G$13)</f>
        <v>Antônio Pereira Brandão Júnior</v>
      </c>
      <c r="B43" s="390"/>
      <c r="C43" s="390"/>
      <c r="D43" s="390"/>
      <c r="E43" s="391"/>
      <c r="F43" s="392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</row>
    <row r="44" spans="1:19" s="2" customFormat="1" ht="13.5" customHeight="1">
      <c r="A44" s="347">
        <f>IF('[1]p7'!$A$57&lt;&gt;0,'[1]p7'!$A$57,"")</f>
      </c>
      <c r="B44" s="347"/>
      <c r="C44" s="347"/>
      <c r="D44" s="347"/>
      <c r="E44" s="347"/>
      <c r="F44" s="388">
        <f>IF('[1]p7'!$F$57&lt;&gt;0,'[1]p7'!$F$57,"")</f>
      </c>
      <c r="G44" s="388"/>
      <c r="H44" s="388">
        <f>IF('[1]p7'!$E$57&lt;&gt;0,'[1]p7'!$E$57,"")</f>
      </c>
      <c r="I44" s="388"/>
      <c r="J44" s="388">
        <f>IF('[1]p7'!$I$57&lt;&gt;0,'[1]p7'!$I$57,"")</f>
      </c>
      <c r="K44" s="388"/>
      <c r="L44" s="28"/>
      <c r="M44" s="388">
        <f>IF('[1]p7'!$K$57&lt;&gt;0,'[1]p7'!$K$57,"")</f>
      </c>
      <c r="N44" s="388"/>
      <c r="O44" s="28"/>
      <c r="P44" s="28">
        <f>IF('[1]p7'!$L$57&lt;&gt;0,'[1]p7'!$L$57,"")</f>
      </c>
      <c r="Q44" s="49"/>
      <c r="R44" s="388">
        <f>IF('[1]p7'!$J$57&lt;&gt;0,'[1]p7'!$J$57,"")</f>
      </c>
      <c r="S44" s="388"/>
    </row>
    <row r="45" spans="1:19" s="2" customFormat="1" ht="13.5" customHeight="1">
      <c r="A45" s="347">
        <f>IF('[1]p7'!$A$58&lt;&gt;0,'[1]p7'!$A$58,"")</f>
      </c>
      <c r="B45" s="347"/>
      <c r="C45" s="347"/>
      <c r="D45" s="347"/>
      <c r="E45" s="347"/>
      <c r="F45" s="388">
        <f>IF('[1]p7'!$F$58&lt;&gt;0,'[1]p7'!$F$58,"")</f>
      </c>
      <c r="G45" s="388"/>
      <c r="H45" s="388">
        <f>IF('[1]p7'!$E$58&lt;&gt;0,'[1]p7'!$E$58,"")</f>
      </c>
      <c r="I45" s="388"/>
      <c r="J45" s="388">
        <f>IF('[1]p7'!$I$58&lt;&gt;0,'[1]p7'!$I$58,"")</f>
      </c>
      <c r="K45" s="388"/>
      <c r="L45" s="28"/>
      <c r="M45" s="388">
        <f>IF('[1]p7'!$K$58&lt;&gt;0,'[1]p7'!$K$58,"")</f>
      </c>
      <c r="N45" s="388"/>
      <c r="O45" s="28"/>
      <c r="P45" s="28">
        <f>IF('[1]p7'!$L$58&lt;&gt;0,'[1]p7'!$L$58,"")</f>
      </c>
      <c r="Q45" s="49"/>
      <c r="R45" s="388">
        <f>IF('[1]p7'!$J$58&lt;&gt;0,'[1]p7'!$J$58,"")</f>
      </c>
      <c r="S45" s="388"/>
    </row>
    <row r="46" spans="1:19" s="2" customFormat="1" ht="13.5" customHeight="1">
      <c r="A46" s="347">
        <f>IF('[1]p7'!$A$59&lt;&gt;0,'[1]p7'!$A$59,"")</f>
      </c>
      <c r="B46" s="347"/>
      <c r="C46" s="347"/>
      <c r="D46" s="347"/>
      <c r="E46" s="347"/>
      <c r="F46" s="388">
        <f>IF('[1]p7'!$F$59&lt;&gt;0,'[1]p7'!$F$59,"")</f>
      </c>
      <c r="G46" s="388"/>
      <c r="H46" s="388">
        <f>IF('[1]p7'!$E$59&lt;&gt;0,'[1]p7'!$E$59,"")</f>
      </c>
      <c r="I46" s="388"/>
      <c r="J46" s="388">
        <f>IF('[1]p7'!$I$59&lt;&gt;0,'[1]p7'!$I$59,"")</f>
      </c>
      <c r="K46" s="388"/>
      <c r="L46" s="28"/>
      <c r="M46" s="388">
        <f>IF('[1]p7'!$K$59&lt;&gt;0,'[1]p7'!$K$59,"")</f>
      </c>
      <c r="N46" s="388"/>
      <c r="O46" s="28"/>
      <c r="P46" s="28">
        <f>IF('[1]p7'!$L$59&lt;&gt;0,'[1]p7'!$L$59,"")</f>
      </c>
      <c r="Q46" s="49"/>
      <c r="R46" s="388">
        <f>IF('[1]p7'!$J$59&lt;&gt;0,'[1]p7'!$J$59,"")</f>
      </c>
      <c r="S46" s="388"/>
    </row>
    <row r="47" spans="1:19" s="2" customFormat="1" ht="13.5" customHeight="1">
      <c r="A47" s="347">
        <f>IF('[1]p7'!$A$60&lt;&gt;0,'[1]p7'!$A$60,"")</f>
      </c>
      <c r="B47" s="347"/>
      <c r="C47" s="347"/>
      <c r="D47" s="347"/>
      <c r="E47" s="347"/>
      <c r="F47" s="388">
        <f>IF('[1]p7'!$F$60&lt;&gt;0,'[1]p7'!$F$60,"")</f>
      </c>
      <c r="G47" s="388"/>
      <c r="H47" s="388">
        <f>IF('[1]p7'!$E$60&lt;&gt;0,'[1]p7'!$E$60,"")</f>
      </c>
      <c r="I47" s="388"/>
      <c r="J47" s="388">
        <f>IF('[1]p7'!$I$60&lt;&gt;0,'[1]p7'!$I$60,"")</f>
      </c>
      <c r="K47" s="388"/>
      <c r="L47" s="28"/>
      <c r="M47" s="388">
        <f>IF('[1]p7'!$K$60&lt;&gt;0,'[1]p7'!$K$60,"")</f>
      </c>
      <c r="N47" s="388"/>
      <c r="O47" s="28"/>
      <c r="P47" s="28">
        <f>IF('[1]p7'!$L$60&lt;&gt;0,'[1]p7'!$L$60,"")</f>
      </c>
      <c r="Q47" s="49"/>
      <c r="R47" s="388">
        <f>IF('[1]p7'!$J$60&lt;&gt;0,'[1]p7'!$J$60,"")</f>
      </c>
      <c r="S47" s="388"/>
    </row>
    <row r="48" spans="1:19" s="2" customFormat="1" ht="13.5" customHeight="1">
      <c r="A48" s="347">
        <f>IF('[1]p7'!$A$61&lt;&gt;0,'[1]p7'!$A$61,"")</f>
      </c>
      <c r="B48" s="347"/>
      <c r="C48" s="347"/>
      <c r="D48" s="347"/>
      <c r="E48" s="347"/>
      <c r="F48" s="388">
        <f>IF('[1]p7'!$F$61&lt;&gt;0,'[1]p7'!$F$61,"")</f>
      </c>
      <c r="G48" s="388"/>
      <c r="H48" s="388">
        <f>IF('[1]p7'!$E$61&lt;&gt;0,'[1]p7'!$E$61,"")</f>
      </c>
      <c r="I48" s="388"/>
      <c r="J48" s="388">
        <f>IF('[1]p7'!$I$61&lt;&gt;0,'[1]p7'!$I$61,"")</f>
      </c>
      <c r="K48" s="388"/>
      <c r="L48" s="28"/>
      <c r="M48" s="388">
        <f>IF('[1]p7'!$K$61&lt;&gt;0,'[1]p7'!$K$61,"")</f>
      </c>
      <c r="N48" s="388"/>
      <c r="O48" s="28"/>
      <c r="P48" s="28">
        <f>IF('[1]p7'!$L$61&lt;&gt;0,'[1]p7'!$L$61,"")</f>
      </c>
      <c r="Q48" s="49"/>
      <c r="R48" s="388">
        <f>IF('[1]p7'!$J$61&lt;&gt;0,'[1]p7'!$J$61,"")</f>
      </c>
      <c r="S48" s="388"/>
    </row>
    <row r="49" spans="1:19" s="41" customFormat="1" ht="11.25">
      <c r="A49" s="389" t="str">
        <f>T('[1]p8'!$C$13:$G$13)</f>
        <v>Aparecido Jesuino de Souza</v>
      </c>
      <c r="B49" s="390"/>
      <c r="C49" s="390"/>
      <c r="D49" s="390"/>
      <c r="E49" s="391"/>
      <c r="F49" s="392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</row>
    <row r="50" spans="1:19" s="2" customFormat="1" ht="13.5" customHeight="1">
      <c r="A50" s="347" t="str">
        <f>IF('[1]p8'!$A$57&lt;&gt;0,'[1]p8'!$A$57,"")</f>
        <v>Equacöes Dif. Ordinárias T- 01</v>
      </c>
      <c r="B50" s="347"/>
      <c r="C50" s="347"/>
      <c r="D50" s="347"/>
      <c r="E50" s="347"/>
      <c r="F50" s="388">
        <f>IF('[1]p8'!$F$57&lt;&gt;0,'[1]p8'!$F$57,"")</f>
        <v>60</v>
      </c>
      <c r="G50" s="388"/>
      <c r="H50" s="388">
        <f>IF('[1]p8'!$E$57&lt;&gt;0,'[1]p8'!$E$57,"")</f>
        <v>4</v>
      </c>
      <c r="I50" s="388"/>
      <c r="J50" s="388">
        <f>IF('[1]p8'!$I$57&lt;&gt;0,'[1]p8'!$I$57,"")</f>
        <v>7</v>
      </c>
      <c r="K50" s="388"/>
      <c r="L50" s="28"/>
      <c r="M50" s="388">
        <f>IF('[1]p8'!$K$57&lt;&gt;0,'[1]p8'!$K$57,"")</f>
        <v>2</v>
      </c>
      <c r="N50" s="388"/>
      <c r="O50" s="28"/>
      <c r="P50" s="28">
        <f>IF('[1]p8'!$L$57&lt;&gt;0,'[1]p8'!$L$57,"")</f>
        <v>1</v>
      </c>
      <c r="Q50" s="49"/>
      <c r="R50" s="388">
        <f>IF('[1]p8'!$J$57&lt;&gt;0,'[1]p8'!$J$57,"")</f>
        <v>4</v>
      </c>
      <c r="S50" s="388"/>
    </row>
    <row r="51" spans="1:19" s="2" customFormat="1" ht="13.5" customHeight="1">
      <c r="A51" s="347">
        <f>IF('[1]p8'!$A$58&lt;&gt;0,'[1]p8'!$A$58,"")</f>
      </c>
      <c r="B51" s="347"/>
      <c r="C51" s="347"/>
      <c r="D51" s="347"/>
      <c r="E51" s="347"/>
      <c r="F51" s="388">
        <f>IF('[1]p8'!$F$58&lt;&gt;0,'[1]p8'!$F$58,"")</f>
      </c>
      <c r="G51" s="388"/>
      <c r="H51" s="388">
        <f>IF('[1]p8'!$E$58&lt;&gt;0,'[1]p8'!$E$58,"")</f>
      </c>
      <c r="I51" s="388"/>
      <c r="J51" s="388">
        <f>IF('[1]p8'!$I$58&lt;&gt;0,'[1]p8'!$I$58,"")</f>
      </c>
      <c r="K51" s="388"/>
      <c r="L51" s="28"/>
      <c r="M51" s="388">
        <f>IF('[1]p8'!$K$58&lt;&gt;0,'[1]p8'!$K$58,"")</f>
      </c>
      <c r="N51" s="388"/>
      <c r="O51" s="28"/>
      <c r="P51" s="28">
        <f>IF('[1]p8'!$L$58&lt;&gt;0,'[1]p8'!$L$58,"")</f>
      </c>
      <c r="Q51" s="49"/>
      <c r="R51" s="388">
        <f>IF('[1]p8'!$J$58&lt;&gt;0,'[1]p8'!$J$58,"")</f>
      </c>
      <c r="S51" s="388"/>
    </row>
    <row r="52" spans="1:19" s="2" customFormat="1" ht="13.5" customHeight="1">
      <c r="A52" s="347">
        <f>IF('[1]p8'!$A$59&lt;&gt;0,'[1]p8'!$A$59,"")</f>
      </c>
      <c r="B52" s="347"/>
      <c r="C52" s="347"/>
      <c r="D52" s="347"/>
      <c r="E52" s="347"/>
      <c r="F52" s="388">
        <f>IF('[1]p8'!$F$59&lt;&gt;0,'[1]p8'!$F$59,"")</f>
      </c>
      <c r="G52" s="388"/>
      <c r="H52" s="388">
        <f>IF('[1]p8'!$E$59&lt;&gt;0,'[1]p8'!$E$59,"")</f>
      </c>
      <c r="I52" s="388"/>
      <c r="J52" s="388">
        <f>IF('[1]p8'!$I$59&lt;&gt;0,'[1]p8'!$I$59,"")</f>
      </c>
      <c r="K52" s="388"/>
      <c r="L52" s="28"/>
      <c r="M52" s="388">
        <f>IF('[1]p8'!$K$59&lt;&gt;0,'[1]p8'!$K$59,"")</f>
      </c>
      <c r="N52" s="388"/>
      <c r="O52" s="28"/>
      <c r="P52" s="28">
        <f>IF('[1]p8'!$L$59&lt;&gt;0,'[1]p8'!$L$59,"")</f>
      </c>
      <c r="Q52" s="49"/>
      <c r="R52" s="388">
        <f>IF('[1]p8'!$J$59&lt;&gt;0,'[1]p8'!$J$59,"")</f>
      </c>
      <c r="S52" s="388"/>
    </row>
    <row r="53" spans="1:19" s="2" customFormat="1" ht="13.5" customHeight="1">
      <c r="A53" s="347">
        <f>IF('[1]p8'!$A$60&lt;&gt;0,'[1]p8'!$A$60,"")</f>
      </c>
      <c r="B53" s="347"/>
      <c r="C53" s="347"/>
      <c r="D53" s="347"/>
      <c r="E53" s="347"/>
      <c r="F53" s="388">
        <f>IF('[1]p8'!$F$60&lt;&gt;0,'[1]p8'!$F$60,"")</f>
      </c>
      <c r="G53" s="388"/>
      <c r="H53" s="388">
        <f>IF('[1]p8'!$E$60&lt;&gt;0,'[1]p8'!$E$60,"")</f>
      </c>
      <c r="I53" s="388"/>
      <c r="J53" s="388">
        <f>IF('[1]p8'!$I$60&lt;&gt;0,'[1]p8'!$I$60,"")</f>
      </c>
      <c r="K53" s="388"/>
      <c r="L53" s="28"/>
      <c r="M53" s="388">
        <f>IF('[1]p8'!$K$60&lt;&gt;0,'[1]p8'!$K$60,"")</f>
      </c>
      <c r="N53" s="388"/>
      <c r="O53" s="28"/>
      <c r="P53" s="28">
        <f>IF('[1]p8'!$L$60&lt;&gt;0,'[1]p8'!$L$60,"")</f>
      </c>
      <c r="Q53" s="49"/>
      <c r="R53" s="388">
        <f>IF('[1]p8'!$J$60&lt;&gt;0,'[1]p8'!$J$60,"")</f>
      </c>
      <c r="S53" s="388"/>
    </row>
    <row r="54" spans="1:19" s="2" customFormat="1" ht="13.5" customHeight="1">
      <c r="A54" s="347">
        <f>IF('[1]p8'!$A$61&lt;&gt;0,'[1]p8'!$A$61,"")</f>
      </c>
      <c r="B54" s="347"/>
      <c r="C54" s="347"/>
      <c r="D54" s="347"/>
      <c r="E54" s="347"/>
      <c r="F54" s="388">
        <f>IF('[1]p8'!$F$61&lt;&gt;0,'[1]p8'!$F$61,"")</f>
      </c>
      <c r="G54" s="388"/>
      <c r="H54" s="388">
        <f>IF('[1]p8'!$E$61&lt;&gt;0,'[1]p8'!$E$61,"")</f>
      </c>
      <c r="I54" s="388"/>
      <c r="J54" s="388">
        <f>IF('[1]p8'!$I$61&lt;&gt;0,'[1]p8'!$I$61,"")</f>
      </c>
      <c r="K54" s="388"/>
      <c r="L54" s="28"/>
      <c r="M54" s="388">
        <f>IF('[1]p8'!$K$61&lt;&gt;0,'[1]p8'!$K$61,"")</f>
      </c>
      <c r="N54" s="388"/>
      <c r="O54" s="28"/>
      <c r="P54" s="28">
        <f>IF('[1]p8'!$L$61&lt;&gt;0,'[1]p8'!$L$61,"")</f>
      </c>
      <c r="Q54" s="49"/>
      <c r="R54" s="388">
        <f>IF('[1]p8'!$J$61&lt;&gt;0,'[1]p8'!$J$61,"")</f>
      </c>
      <c r="S54" s="388"/>
    </row>
    <row r="55" spans="1:19" s="41" customFormat="1" ht="11.25">
      <c r="A55" s="389" t="str">
        <f>T('[1]p9'!$C$13:$G$13)</f>
        <v>Bráulio Maia Junior</v>
      </c>
      <c r="B55" s="390"/>
      <c r="C55" s="390"/>
      <c r="D55" s="390"/>
      <c r="E55" s="391"/>
      <c r="F55" s="392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</row>
    <row r="56" spans="1:19" s="2" customFormat="1" ht="13.5" customHeight="1">
      <c r="A56" s="347" t="str">
        <f>IF('[1]p9'!$A$57&lt;&gt;0,'[1]p9'!$A$57,"")</f>
        <v>Matemática Aplic.a Administração II - T=1</v>
      </c>
      <c r="B56" s="347"/>
      <c r="C56" s="347"/>
      <c r="D56" s="347"/>
      <c r="E56" s="347"/>
      <c r="F56" s="388">
        <f>IF('[1]p9'!$F$57&lt;&gt;0,'[1]p9'!$F$57,"")</f>
        <v>60</v>
      </c>
      <c r="G56" s="388"/>
      <c r="H56" s="388">
        <f>IF('[1]p9'!$E$57&lt;&gt;0,'[1]p9'!$E$57,"")</f>
        <v>4</v>
      </c>
      <c r="I56" s="388"/>
      <c r="J56" s="388">
        <f>IF('[1]p9'!$I$57&lt;&gt;0,'[1]p9'!$I$57,"")</f>
        <v>33</v>
      </c>
      <c r="K56" s="388"/>
      <c r="L56" s="28"/>
      <c r="M56" s="388">
        <f>IF('[1]p9'!$K$57&lt;&gt;0,'[1]p9'!$K$57,"")</f>
        <v>7</v>
      </c>
      <c r="N56" s="388"/>
      <c r="O56" s="28"/>
      <c r="P56" s="28">
        <f>IF('[1]p9'!$L$57&lt;&gt;0,'[1]p9'!$L$57,"")</f>
        <v>1</v>
      </c>
      <c r="Q56" s="49"/>
      <c r="R56" s="388">
        <f>IF('[1]p9'!$J$57&lt;&gt;0,'[1]p9'!$J$57,"")</f>
        <v>25</v>
      </c>
      <c r="S56" s="388"/>
    </row>
    <row r="57" spans="1:19" s="2" customFormat="1" ht="13.5" customHeight="1">
      <c r="A57" s="347" t="str">
        <f>IF('[1]p9'!$A$58&lt;&gt;0,'[1]p9'!$A$58,"")</f>
        <v>Matemática Aplic.a Administração II - T=2</v>
      </c>
      <c r="B57" s="347"/>
      <c r="C57" s="347"/>
      <c r="D57" s="347"/>
      <c r="E57" s="347"/>
      <c r="F57" s="388">
        <f>IF('[1]p9'!$F$58&lt;&gt;0,'[1]p9'!$F$58,"")</f>
        <v>60</v>
      </c>
      <c r="G57" s="388"/>
      <c r="H57" s="388">
        <f>IF('[1]p9'!$E$58&lt;&gt;0,'[1]p9'!$E$58,"")</f>
        <v>4</v>
      </c>
      <c r="I57" s="388"/>
      <c r="J57" s="388">
        <f>IF('[1]p9'!$I$58&lt;&gt;0,'[1]p9'!$I$58,"")</f>
        <v>16</v>
      </c>
      <c r="K57" s="388"/>
      <c r="L57" s="28"/>
      <c r="M57" s="388">
        <f>IF('[1]p9'!$K$58&lt;&gt;0,'[1]p9'!$K$58,"")</f>
        <v>2</v>
      </c>
      <c r="N57" s="388"/>
      <c r="O57" s="28"/>
      <c r="P57" s="28">
        <f>IF('[1]p9'!$L$58&lt;&gt;0,'[1]p9'!$L$58,"")</f>
      </c>
      <c r="Q57" s="49"/>
      <c r="R57" s="388">
        <f>IF('[1]p9'!$J$58&lt;&gt;0,'[1]p9'!$J$58,"")</f>
        <v>14</v>
      </c>
      <c r="S57" s="388"/>
    </row>
    <row r="58" spans="1:19" s="2" customFormat="1" ht="13.5" customHeight="1">
      <c r="A58" s="347">
        <f>IF('[1]p9'!$A$59&lt;&gt;0,'[1]p9'!$A$59,"")</f>
      </c>
      <c r="B58" s="347"/>
      <c r="C58" s="347"/>
      <c r="D58" s="347"/>
      <c r="E58" s="347"/>
      <c r="F58" s="388">
        <f>IF('[1]p9'!$F$59&lt;&gt;0,'[1]p9'!$F$59,"")</f>
      </c>
      <c r="G58" s="388"/>
      <c r="H58" s="388">
        <f>IF('[1]p9'!$E$59&lt;&gt;0,'[1]p9'!$E$59,"")</f>
      </c>
      <c r="I58" s="388"/>
      <c r="J58" s="388">
        <f>IF('[1]p9'!$I$59&lt;&gt;0,'[1]p9'!$I$59,"")</f>
      </c>
      <c r="K58" s="388"/>
      <c r="L58" s="28"/>
      <c r="M58" s="388">
        <f>IF('[1]p9'!$K$59&lt;&gt;0,'[1]p9'!$K$59,"")</f>
      </c>
      <c r="N58" s="388"/>
      <c r="O58" s="28"/>
      <c r="P58" s="28">
        <f>IF('[1]p9'!$L$59&lt;&gt;0,'[1]p9'!$L$59,"")</f>
      </c>
      <c r="Q58" s="49"/>
      <c r="R58" s="388">
        <f>IF('[1]p9'!$J$59&lt;&gt;0,'[1]p9'!$J$59,"")</f>
      </c>
      <c r="S58" s="388"/>
    </row>
    <row r="59" spans="1:19" s="2" customFormat="1" ht="13.5" customHeight="1">
      <c r="A59" s="347">
        <f>IF('[1]p9'!$A$60&lt;&gt;0,'[1]p9'!$A$60,"")</f>
      </c>
      <c r="B59" s="347"/>
      <c r="C59" s="347"/>
      <c r="D59" s="347"/>
      <c r="E59" s="347"/>
      <c r="F59" s="388">
        <f>IF('[1]p9'!$F$60&lt;&gt;0,'[1]p9'!$F$60,"")</f>
      </c>
      <c r="G59" s="388"/>
      <c r="H59" s="388">
        <f>IF('[1]p9'!$E$60&lt;&gt;0,'[1]p9'!$E$60,"")</f>
      </c>
      <c r="I59" s="388"/>
      <c r="J59" s="388">
        <f>IF('[1]p9'!$I$60&lt;&gt;0,'[1]p9'!$I$60,"")</f>
      </c>
      <c r="K59" s="388"/>
      <c r="L59" s="28"/>
      <c r="M59" s="388">
        <f>IF('[1]p9'!$K$60&lt;&gt;0,'[1]p9'!$K$60,"")</f>
      </c>
      <c r="N59" s="388"/>
      <c r="O59" s="28"/>
      <c r="P59" s="28">
        <f>IF('[1]p9'!$L$60&lt;&gt;0,'[1]p9'!$L$60,"")</f>
      </c>
      <c r="Q59" s="49"/>
      <c r="R59" s="388">
        <f>IF('[1]p9'!$J$60&lt;&gt;0,'[1]p9'!$J$60,"")</f>
      </c>
      <c r="S59" s="388"/>
    </row>
    <row r="60" spans="1:19" s="2" customFormat="1" ht="13.5" customHeight="1">
      <c r="A60" s="347">
        <f>IF('[1]p9'!$A$61&lt;&gt;0,'[1]p9'!$A$61,"")</f>
      </c>
      <c r="B60" s="347"/>
      <c r="C60" s="347"/>
      <c r="D60" s="347"/>
      <c r="E60" s="347"/>
      <c r="F60" s="388">
        <f>IF('[1]p9'!$F$61&lt;&gt;0,'[1]p9'!$F$61,"")</f>
      </c>
      <c r="G60" s="388"/>
      <c r="H60" s="388">
        <f>IF('[1]p9'!$E$61&lt;&gt;0,'[1]p9'!$E$61,"")</f>
      </c>
      <c r="I60" s="388"/>
      <c r="J60" s="388">
        <f>IF('[1]p9'!$I$61&lt;&gt;0,'[1]p9'!$I$61,"")</f>
      </c>
      <c r="K60" s="388"/>
      <c r="L60" s="28"/>
      <c r="M60" s="388">
        <f>IF('[1]p9'!$K$61&lt;&gt;0,'[1]p9'!$K$61,"")</f>
      </c>
      <c r="N60" s="388"/>
      <c r="O60" s="28"/>
      <c r="P60" s="28">
        <f>IF('[1]p9'!$L$61&lt;&gt;0,'[1]p9'!$L$61,"")</f>
      </c>
      <c r="Q60" s="49"/>
      <c r="R60" s="388">
        <f>IF('[1]p9'!$J$61&lt;&gt;0,'[1]p9'!$J$61,"")</f>
      </c>
      <c r="S60" s="388"/>
    </row>
    <row r="61" spans="1:19" s="41" customFormat="1" ht="11.25">
      <c r="A61" s="389" t="str">
        <f>T('[1]p10'!$C$13:$G$13)</f>
        <v>Claudianor Oliveira Alves</v>
      </c>
      <c r="B61" s="390"/>
      <c r="C61" s="390"/>
      <c r="D61" s="390"/>
      <c r="E61" s="391"/>
      <c r="F61" s="392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</row>
    <row r="62" spans="1:19" s="2" customFormat="1" ht="13.5" customHeight="1">
      <c r="A62" s="347" t="str">
        <f>IF('[1]p10'!$A$57&lt;&gt;0,'[1]p10'!$A$57,"")</f>
        <v>Tópicos Esp. de Análise T- 01</v>
      </c>
      <c r="B62" s="347"/>
      <c r="C62" s="347"/>
      <c r="D62" s="347"/>
      <c r="E62" s="347"/>
      <c r="F62" s="388">
        <f>IF('[1]p10'!$F$57&lt;&gt;0,'[1]p10'!$F$57,"")</f>
        <v>60</v>
      </c>
      <c r="G62" s="388"/>
      <c r="H62" s="388">
        <f>IF('[1]p10'!$E$57&lt;&gt;0,'[1]p10'!$E$57,"")</f>
        <v>4</v>
      </c>
      <c r="I62" s="388"/>
      <c r="J62" s="388">
        <f>IF('[1]p10'!$I$57&lt;&gt;0,'[1]p10'!$I$57,"")</f>
        <v>4</v>
      </c>
      <c r="K62" s="388"/>
      <c r="L62" s="28"/>
      <c r="M62" s="388">
        <f>IF('[1]p10'!$K$57&lt;&gt;0,'[1]p10'!$K$57,"")</f>
        <v>2</v>
      </c>
      <c r="N62" s="388"/>
      <c r="O62" s="28"/>
      <c r="P62" s="28">
        <f>IF('[1]p10'!$L$57&lt;&gt;0,'[1]p10'!$L$57,"")</f>
      </c>
      <c r="Q62" s="49"/>
      <c r="R62" s="388">
        <f>IF('[1]p10'!$J$57&lt;&gt;0,'[1]p10'!$J$57,"")</f>
        <v>2</v>
      </c>
      <c r="S62" s="388"/>
    </row>
    <row r="63" spans="1:19" s="2" customFormat="1" ht="13.5" customHeight="1">
      <c r="A63" s="347">
        <f>IF('[1]p10'!$A$58&lt;&gt;0,'[1]p10'!$A$58,"")</f>
      </c>
      <c r="B63" s="347"/>
      <c r="C63" s="347"/>
      <c r="D63" s="347"/>
      <c r="E63" s="347"/>
      <c r="F63" s="388">
        <f>IF('[1]p10'!$F$58&lt;&gt;0,'[1]p10'!$F$58,"")</f>
      </c>
      <c r="G63" s="388"/>
      <c r="H63" s="388">
        <f>IF('[1]p10'!$E$58&lt;&gt;0,'[1]p10'!$E$58,"")</f>
      </c>
      <c r="I63" s="388"/>
      <c r="J63" s="388">
        <f>IF('[1]p10'!$I$58&lt;&gt;0,'[1]p10'!$I$58,"")</f>
      </c>
      <c r="K63" s="388"/>
      <c r="L63" s="28"/>
      <c r="M63" s="388">
        <f>IF('[1]p10'!$K$58&lt;&gt;0,'[1]p10'!$K$58,"")</f>
      </c>
      <c r="N63" s="388"/>
      <c r="O63" s="28"/>
      <c r="P63" s="28">
        <f>IF('[1]p10'!$L$58&lt;&gt;0,'[1]p10'!$L$58,"")</f>
      </c>
      <c r="Q63" s="49"/>
      <c r="R63" s="388">
        <f>IF('[1]p10'!$J$58&lt;&gt;0,'[1]p10'!$J$58,"")</f>
      </c>
      <c r="S63" s="388"/>
    </row>
    <row r="64" spans="1:19" s="2" customFormat="1" ht="13.5" customHeight="1">
      <c r="A64" s="347">
        <f>IF('[1]p10'!$A$59&lt;&gt;0,'[1]p10'!$A$59,"")</f>
      </c>
      <c r="B64" s="347"/>
      <c r="C64" s="347"/>
      <c r="D64" s="347"/>
      <c r="E64" s="347"/>
      <c r="F64" s="388">
        <f>IF('[1]p10'!$F$59&lt;&gt;0,'[1]p10'!$F$59,"")</f>
      </c>
      <c r="G64" s="388"/>
      <c r="H64" s="388">
        <f>IF('[1]p10'!$E$59&lt;&gt;0,'[1]p10'!$E$59,"")</f>
      </c>
      <c r="I64" s="388"/>
      <c r="J64" s="388">
        <f>IF('[1]p10'!$I$59&lt;&gt;0,'[1]p10'!$I$59,"")</f>
      </c>
      <c r="K64" s="388"/>
      <c r="L64" s="28"/>
      <c r="M64" s="388">
        <f>IF('[1]p10'!$K$59&lt;&gt;0,'[1]p10'!$K$59,"")</f>
      </c>
      <c r="N64" s="388"/>
      <c r="O64" s="28"/>
      <c r="P64" s="28">
        <f>IF('[1]p10'!$L$59&lt;&gt;0,'[1]p10'!$L$59,"")</f>
      </c>
      <c r="Q64" s="49"/>
      <c r="R64" s="388">
        <f>IF('[1]p10'!$J$59&lt;&gt;0,'[1]p10'!$J$59,"")</f>
      </c>
      <c r="S64" s="388"/>
    </row>
    <row r="65" spans="1:19" s="2" customFormat="1" ht="13.5" customHeight="1">
      <c r="A65" s="347">
        <f>IF('[1]p10'!$A$60&lt;&gt;0,'[1]p10'!$A$60,"")</f>
      </c>
      <c r="B65" s="347"/>
      <c r="C65" s="347"/>
      <c r="D65" s="347"/>
      <c r="E65" s="347"/>
      <c r="F65" s="388">
        <f>IF('[1]p10'!$F$60&lt;&gt;0,'[1]p10'!$F$60,"")</f>
      </c>
      <c r="G65" s="388"/>
      <c r="H65" s="388">
        <f>IF('[1]p10'!$E$60&lt;&gt;0,'[1]p10'!$E$60,"")</f>
      </c>
      <c r="I65" s="388"/>
      <c r="J65" s="388">
        <f>IF('[1]p10'!$I$60&lt;&gt;0,'[1]p10'!$I$60,"")</f>
      </c>
      <c r="K65" s="388"/>
      <c r="L65" s="28"/>
      <c r="M65" s="388">
        <f>IF('[1]p10'!$K$60&lt;&gt;0,'[1]p10'!$K$60,"")</f>
      </c>
      <c r="N65" s="388"/>
      <c r="O65" s="28"/>
      <c r="P65" s="28">
        <f>IF('[1]p10'!$L$60&lt;&gt;0,'[1]p10'!$L$60,"")</f>
      </c>
      <c r="Q65" s="49"/>
      <c r="R65" s="388">
        <f>IF('[1]p10'!$J$60&lt;&gt;0,'[1]p10'!$J$60,"")</f>
      </c>
      <c r="S65" s="388"/>
    </row>
    <row r="66" spans="1:19" s="2" customFormat="1" ht="13.5" customHeight="1">
      <c r="A66" s="347">
        <f>IF('[1]p10'!$A$61&lt;&gt;0,'[1]p10'!$A$61,"")</f>
      </c>
      <c r="B66" s="347"/>
      <c r="C66" s="347"/>
      <c r="D66" s="347"/>
      <c r="E66" s="347"/>
      <c r="F66" s="388">
        <f>IF('[1]p10'!$F$61&lt;&gt;0,'[1]p10'!$F$61,"")</f>
      </c>
      <c r="G66" s="388"/>
      <c r="H66" s="388">
        <f>IF('[1]p10'!$E$61&lt;&gt;0,'[1]p10'!$E$61,"")</f>
      </c>
      <c r="I66" s="388"/>
      <c r="J66" s="388">
        <f>IF('[1]p10'!$I$61&lt;&gt;0,'[1]p10'!$I$61,"")</f>
      </c>
      <c r="K66" s="388"/>
      <c r="L66" s="28"/>
      <c r="M66" s="388">
        <f>IF('[1]p10'!$K$61&lt;&gt;0,'[1]p10'!$K$61,"")</f>
      </c>
      <c r="N66" s="388"/>
      <c r="O66" s="28"/>
      <c r="P66" s="28">
        <f>IF('[1]p10'!$L$61&lt;&gt;0,'[1]p10'!$L$61,"")</f>
      </c>
      <c r="Q66" s="49"/>
      <c r="R66" s="388">
        <f>IF('[1]p10'!$J$61&lt;&gt;0,'[1]p10'!$J$61,"")</f>
      </c>
      <c r="S66" s="388"/>
    </row>
    <row r="67" spans="1:19" s="41" customFormat="1" ht="11.25">
      <c r="A67" s="389" t="str">
        <f>T('[1]p11'!$C$13:$G$13)</f>
        <v>Daniel Cordeiro de Morais Filho</v>
      </c>
      <c r="B67" s="390"/>
      <c r="C67" s="390"/>
      <c r="D67" s="390"/>
      <c r="E67" s="391"/>
      <c r="F67" s="392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</row>
    <row r="68" spans="1:19" s="2" customFormat="1" ht="13.5" customHeight="1">
      <c r="A68" s="347" t="str">
        <f>IF('[1]p11'!$A$57&lt;&gt;0,'[1]p11'!$A$57,"")</f>
        <v>Prática de Ensino da Matemática  I  T- 01</v>
      </c>
      <c r="B68" s="347"/>
      <c r="C68" s="347"/>
      <c r="D68" s="347"/>
      <c r="E68" s="347"/>
      <c r="F68" s="388">
        <f>IF('[1]p11'!$F$57&lt;&gt;0,'[1]p11'!$F$57,"")</f>
        <v>90</v>
      </c>
      <c r="G68" s="388"/>
      <c r="H68" s="388">
        <f>IF('[1]p11'!$E$57&lt;&gt;0,'[1]p11'!$E$57,"")</f>
        <v>6</v>
      </c>
      <c r="I68" s="388"/>
      <c r="J68" s="388">
        <f>IF('[1]p11'!$I$57&lt;&gt;0,'[1]p11'!$I$57,"")</f>
        <v>15</v>
      </c>
      <c r="K68" s="388"/>
      <c r="L68" s="28"/>
      <c r="M68" s="388">
        <f>IF('[1]p11'!$K$57&lt;&gt;0,'[1]p11'!$K$57,"")</f>
      </c>
      <c r="N68" s="388"/>
      <c r="O68" s="28"/>
      <c r="P68" s="28">
        <f>IF('[1]p11'!$L$57&lt;&gt;0,'[1]p11'!$L$57,"")</f>
        <v>15</v>
      </c>
      <c r="Q68" s="49"/>
      <c r="R68" s="388">
        <f>IF('[1]p11'!$J$57&lt;&gt;0,'[1]p11'!$J$57,"")</f>
        <v>15</v>
      </c>
      <c r="S68" s="388"/>
    </row>
    <row r="69" spans="1:19" s="2" customFormat="1" ht="13.5" customHeight="1">
      <c r="A69" s="347">
        <f>IF('[1]p11'!$A$58&lt;&gt;0,'[1]p11'!$A$58,"")</f>
      </c>
      <c r="B69" s="347"/>
      <c r="C69" s="347"/>
      <c r="D69" s="347"/>
      <c r="E69" s="347"/>
      <c r="F69" s="388">
        <f>IF('[1]p11'!$F$58&lt;&gt;0,'[1]p11'!$F$58,"")</f>
      </c>
      <c r="G69" s="388"/>
      <c r="H69" s="388">
        <f>IF('[1]p11'!$E$58&lt;&gt;0,'[1]p11'!$E$58,"")</f>
      </c>
      <c r="I69" s="388"/>
      <c r="J69" s="388">
        <f>IF('[1]p11'!$I$58&lt;&gt;0,'[1]p11'!$I$58,"")</f>
      </c>
      <c r="K69" s="388"/>
      <c r="L69" s="28"/>
      <c r="M69" s="388">
        <f>IF('[1]p11'!$K$58&lt;&gt;0,'[1]p11'!$K$58,"")</f>
      </c>
      <c r="N69" s="388"/>
      <c r="O69" s="28"/>
      <c r="P69" s="28">
        <f>IF('[1]p11'!$L$58&lt;&gt;0,'[1]p11'!$L$58,"")</f>
      </c>
      <c r="Q69" s="49"/>
      <c r="R69" s="388">
        <f>IF('[1]p11'!$J$58&lt;&gt;0,'[1]p11'!$J$58,"")</f>
      </c>
      <c r="S69" s="388"/>
    </row>
    <row r="70" spans="1:19" s="2" customFormat="1" ht="13.5" customHeight="1">
      <c r="A70" s="347">
        <f>IF('[1]p11'!$A$59&lt;&gt;0,'[1]p11'!$A$59,"")</f>
      </c>
      <c r="B70" s="347"/>
      <c r="C70" s="347"/>
      <c r="D70" s="347"/>
      <c r="E70" s="347"/>
      <c r="F70" s="388">
        <f>IF('[1]p11'!$F$59&lt;&gt;0,'[1]p11'!$F$59,"")</f>
      </c>
      <c r="G70" s="388"/>
      <c r="H70" s="388">
        <f>IF('[1]p11'!$E$59&lt;&gt;0,'[1]p11'!$E$59,"")</f>
      </c>
      <c r="I70" s="388"/>
      <c r="J70" s="388">
        <f>IF('[1]p11'!$I$59&lt;&gt;0,'[1]p11'!$I$59,"")</f>
      </c>
      <c r="K70" s="388"/>
      <c r="L70" s="28"/>
      <c r="M70" s="388">
        <f>IF('[1]p11'!$K$59&lt;&gt;0,'[1]p11'!$K$59,"")</f>
      </c>
      <c r="N70" s="388"/>
      <c r="O70" s="28"/>
      <c r="P70" s="28">
        <f>IF('[1]p11'!$L$59&lt;&gt;0,'[1]p11'!$L$59,"")</f>
      </c>
      <c r="Q70" s="49"/>
      <c r="R70" s="388">
        <f>IF('[1]p11'!$J$59&lt;&gt;0,'[1]p11'!$J$59,"")</f>
      </c>
      <c r="S70" s="388"/>
    </row>
    <row r="71" spans="1:19" s="2" customFormat="1" ht="13.5" customHeight="1">
      <c r="A71" s="347">
        <f>IF('[1]p11'!$A$60&lt;&gt;0,'[1]p11'!$A$60,"")</f>
      </c>
      <c r="B71" s="347"/>
      <c r="C71" s="347"/>
      <c r="D71" s="347"/>
      <c r="E71" s="347"/>
      <c r="F71" s="388">
        <f>IF('[1]p11'!$F$60&lt;&gt;0,'[1]p11'!$F$60,"")</f>
      </c>
      <c r="G71" s="388"/>
      <c r="H71" s="388">
        <f>IF('[1]p11'!$E$60&lt;&gt;0,'[1]p11'!$E$60,"")</f>
      </c>
      <c r="I71" s="388"/>
      <c r="J71" s="388">
        <f>IF('[1]p11'!$I$60&lt;&gt;0,'[1]p11'!$I$60,"")</f>
      </c>
      <c r="K71" s="388"/>
      <c r="L71" s="28"/>
      <c r="M71" s="388">
        <f>IF('[1]p11'!$K$60&lt;&gt;0,'[1]p11'!$K$60,"")</f>
      </c>
      <c r="N71" s="388"/>
      <c r="O71" s="28"/>
      <c r="P71" s="28">
        <f>IF('[1]p11'!$L$60&lt;&gt;0,'[1]p11'!$L$60,"")</f>
      </c>
      <c r="Q71" s="49"/>
      <c r="R71" s="388">
        <f>IF('[1]p11'!$J$60&lt;&gt;0,'[1]p11'!$J$60,"")</f>
      </c>
      <c r="S71" s="388"/>
    </row>
    <row r="72" spans="1:19" s="2" customFormat="1" ht="13.5" customHeight="1">
      <c r="A72" s="347">
        <f>IF('[1]p11'!$A$61&lt;&gt;0,'[1]p11'!$A$61,"")</f>
      </c>
      <c r="B72" s="347"/>
      <c r="C72" s="347"/>
      <c r="D72" s="347"/>
      <c r="E72" s="347"/>
      <c r="F72" s="388">
        <f>IF('[1]p11'!$F$61&lt;&gt;0,'[1]p11'!$F$61,"")</f>
      </c>
      <c r="G72" s="388"/>
      <c r="H72" s="388">
        <f>IF('[1]p11'!$E$61&lt;&gt;0,'[1]p11'!$E$61,"")</f>
      </c>
      <c r="I72" s="388"/>
      <c r="J72" s="388">
        <f>IF('[1]p11'!$I$61&lt;&gt;0,'[1]p11'!$I$61,"")</f>
      </c>
      <c r="K72" s="388"/>
      <c r="L72" s="28"/>
      <c r="M72" s="388">
        <f>IF('[1]p11'!$K$61&lt;&gt;0,'[1]p11'!$K$61,"")</f>
      </c>
      <c r="N72" s="388"/>
      <c r="O72" s="28"/>
      <c r="P72" s="28">
        <f>IF('[1]p11'!$L$61&lt;&gt;0,'[1]p11'!$L$61,"")</f>
      </c>
      <c r="Q72" s="49"/>
      <c r="R72" s="388">
        <f>IF('[1]p11'!$J$61&lt;&gt;0,'[1]p11'!$J$61,"")</f>
      </c>
      <c r="S72" s="388"/>
    </row>
    <row r="73" spans="1:19" s="41" customFormat="1" ht="11.25">
      <c r="A73" s="389" t="str">
        <f>T('[1]p12'!$C$13:$G$13)</f>
        <v>Daniel Marinho Pellegrino</v>
      </c>
      <c r="B73" s="390"/>
      <c r="C73" s="390"/>
      <c r="D73" s="390"/>
      <c r="E73" s="391"/>
      <c r="F73" s="392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</row>
    <row r="74" spans="1:19" s="2" customFormat="1" ht="13.5" customHeight="1">
      <c r="A74" s="347" t="str">
        <f>IF('[1]p12'!$A$57&lt;&gt;0,'[1]p12'!$A$57,"")</f>
        <v>Cálculo Dif. E Integral III T- 01 (Elétrica)</v>
      </c>
      <c r="B74" s="347"/>
      <c r="C74" s="347"/>
      <c r="D74" s="347"/>
      <c r="E74" s="347"/>
      <c r="F74" s="388">
        <f>IF('[1]p12'!$F$57&lt;&gt;0,'[1]p12'!$F$57,"")</f>
        <v>60</v>
      </c>
      <c r="G74" s="388"/>
      <c r="H74" s="388">
        <f>IF('[1]p12'!$E$57&lt;&gt;0,'[1]p12'!$E$57,"")</f>
        <v>4</v>
      </c>
      <c r="I74" s="388"/>
      <c r="J74" s="388">
        <f>IF('[1]p12'!$I$57&lt;&gt;0,'[1]p12'!$I$57,"")</f>
        <v>60</v>
      </c>
      <c r="K74" s="388"/>
      <c r="L74" s="28"/>
      <c r="M74" s="388">
        <f>IF('[1]p12'!$K$57&lt;&gt;0,'[1]p12'!$K$57,"")</f>
      </c>
      <c r="N74" s="388"/>
      <c r="O74" s="28"/>
      <c r="P74" s="28">
        <f>IF('[1]p12'!$L$57&lt;&gt;0,'[1]p12'!$L$57,"")</f>
        <v>18</v>
      </c>
      <c r="Q74" s="49"/>
      <c r="R74" s="388">
        <f>IF('[1]p12'!$J$57&lt;&gt;0,'[1]p12'!$J$57,"")</f>
        <v>42</v>
      </c>
      <c r="S74" s="388"/>
    </row>
    <row r="75" spans="1:19" s="2" customFormat="1" ht="13.5" customHeight="1">
      <c r="A75" s="347" t="str">
        <f>IF('[1]p12'!$A$58&lt;&gt;0,'[1]p12'!$A$58,"")</f>
        <v>Cálculo Dif. E Integral III T- 03</v>
      </c>
      <c r="B75" s="347"/>
      <c r="C75" s="347"/>
      <c r="D75" s="347"/>
      <c r="E75" s="347"/>
      <c r="F75" s="388">
        <f>IF('[1]p12'!$F$58&lt;&gt;0,'[1]p12'!$F$58,"")</f>
        <v>30</v>
      </c>
      <c r="G75" s="388"/>
      <c r="H75" s="388">
        <f>IF('[1]p12'!$E$58&lt;&gt;0,'[1]p12'!$E$58,"")</f>
        <v>3</v>
      </c>
      <c r="I75" s="388"/>
      <c r="J75" s="388">
        <f>IF('[1]p12'!$I$58&lt;&gt;0,'[1]p12'!$I$58,"")</f>
        <v>61</v>
      </c>
      <c r="K75" s="388"/>
      <c r="L75" s="28"/>
      <c r="M75" s="388">
        <f>IF('[1]p12'!$K$58&lt;&gt;0,'[1]p12'!$K$58,"")</f>
        <v>18</v>
      </c>
      <c r="N75" s="388"/>
      <c r="O75" s="28"/>
      <c r="P75" s="28">
        <f>IF('[1]p12'!$L$58&lt;&gt;0,'[1]p12'!$L$58,"")</f>
        <v>14</v>
      </c>
      <c r="Q75" s="49"/>
      <c r="R75" s="388">
        <f>IF('[1]p12'!$J$58&lt;&gt;0,'[1]p12'!$J$58,"")</f>
        <v>29</v>
      </c>
      <c r="S75" s="388"/>
    </row>
    <row r="76" spans="1:19" s="2" customFormat="1" ht="13.5" customHeight="1">
      <c r="A76" s="347">
        <f>IF('[1]p12'!$A$59&lt;&gt;0,'[1]p12'!$A$59,"")</f>
      </c>
      <c r="B76" s="347"/>
      <c r="C76" s="347"/>
      <c r="D76" s="347"/>
      <c r="E76" s="347"/>
      <c r="F76" s="388">
        <f>IF('[1]p12'!$F$59&lt;&gt;0,'[1]p12'!$F$59,"")</f>
      </c>
      <c r="G76" s="388"/>
      <c r="H76" s="388">
        <f>IF('[1]p12'!$E$59&lt;&gt;0,'[1]p12'!$E$59,"")</f>
      </c>
      <c r="I76" s="388"/>
      <c r="J76" s="388">
        <f>IF('[1]p12'!$I$59&lt;&gt;0,'[1]p12'!$I$59,"")</f>
      </c>
      <c r="K76" s="388"/>
      <c r="L76" s="28"/>
      <c r="M76" s="388">
        <f>IF('[1]p12'!$K$59&lt;&gt;0,'[1]p12'!$K$59,"")</f>
      </c>
      <c r="N76" s="388"/>
      <c r="O76" s="28"/>
      <c r="P76" s="28">
        <f>IF('[1]p12'!$L$59&lt;&gt;0,'[1]p12'!$L$59,"")</f>
      </c>
      <c r="Q76" s="49"/>
      <c r="R76" s="388">
        <f>IF('[1]p12'!$J$59&lt;&gt;0,'[1]p12'!$J$59,"")</f>
      </c>
      <c r="S76" s="388"/>
    </row>
    <row r="77" spans="1:19" s="2" customFormat="1" ht="13.5" customHeight="1">
      <c r="A77" s="347">
        <f>IF('[1]p12'!$A$60&lt;&gt;0,'[1]p12'!$A$60,"")</f>
      </c>
      <c r="B77" s="347"/>
      <c r="C77" s="347"/>
      <c r="D77" s="347"/>
      <c r="E77" s="347"/>
      <c r="F77" s="388">
        <f>IF('[1]p12'!$F$60&lt;&gt;0,'[1]p12'!$F$60,"")</f>
      </c>
      <c r="G77" s="388"/>
      <c r="H77" s="388">
        <f>IF('[1]p12'!$E$60&lt;&gt;0,'[1]p12'!$E$60,"")</f>
      </c>
      <c r="I77" s="388"/>
      <c r="J77" s="388">
        <f>IF('[1]p12'!$I$60&lt;&gt;0,'[1]p12'!$I$60,"")</f>
      </c>
      <c r="K77" s="388"/>
      <c r="L77" s="28"/>
      <c r="M77" s="388">
        <f>IF('[1]p12'!$K$60&lt;&gt;0,'[1]p12'!$K$60,"")</f>
      </c>
      <c r="N77" s="388"/>
      <c r="O77" s="28"/>
      <c r="P77" s="28">
        <f>IF('[1]p12'!$L$60&lt;&gt;0,'[1]p12'!$L$60,"")</f>
      </c>
      <c r="Q77" s="49"/>
      <c r="R77" s="388">
        <f>IF('[1]p12'!$J$60&lt;&gt;0,'[1]p12'!$J$60,"")</f>
      </c>
      <c r="S77" s="388"/>
    </row>
    <row r="78" spans="1:19" s="2" customFormat="1" ht="13.5" customHeight="1">
      <c r="A78" s="347">
        <f>IF('[1]p12'!$A$61&lt;&gt;0,'[1]p12'!$A$61,"")</f>
      </c>
      <c r="B78" s="347"/>
      <c r="C78" s="347"/>
      <c r="D78" s="347"/>
      <c r="E78" s="347"/>
      <c r="F78" s="388">
        <f>IF('[1]p12'!$F$61&lt;&gt;0,'[1]p12'!$F$61,"")</f>
      </c>
      <c r="G78" s="388"/>
      <c r="H78" s="388">
        <f>IF('[1]p12'!$E$61&lt;&gt;0,'[1]p12'!$E$61,"")</f>
      </c>
      <c r="I78" s="388"/>
      <c r="J78" s="388">
        <f>IF('[1]p12'!$I$61&lt;&gt;0,'[1]p12'!$I$61,"")</f>
      </c>
      <c r="K78" s="388"/>
      <c r="L78" s="28"/>
      <c r="M78" s="388">
        <f>IF('[1]p12'!$K$61&lt;&gt;0,'[1]p12'!$K$61,"")</f>
      </c>
      <c r="N78" s="388"/>
      <c r="O78" s="28"/>
      <c r="P78" s="28">
        <f>IF('[1]p12'!$L$61&lt;&gt;0,'[1]p12'!$L$61,"")</f>
      </c>
      <c r="Q78" s="49"/>
      <c r="R78" s="388">
        <f>IF('[1]p12'!$J$61&lt;&gt;0,'[1]p12'!$J$61,"")</f>
      </c>
      <c r="S78" s="388"/>
    </row>
    <row r="79" spans="1:19" s="41" customFormat="1" ht="11.25">
      <c r="A79" s="389" t="str">
        <f>T('[1]p13'!$C$13:$G$13)</f>
        <v>Florence Ayres Campello de Oliveira</v>
      </c>
      <c r="B79" s="390"/>
      <c r="C79" s="390"/>
      <c r="D79" s="390"/>
      <c r="E79" s="391"/>
      <c r="F79" s="392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</row>
    <row r="80" spans="1:19" s="2" customFormat="1" ht="13.5" customHeight="1">
      <c r="A80" s="347" t="str">
        <f>IF('[1]p13'!$A$57&lt;&gt;0,'[1]p13'!$A$57,"")</f>
        <v>Cálculo Dif. E Integral III T-02</v>
      </c>
      <c r="B80" s="347"/>
      <c r="C80" s="347"/>
      <c r="D80" s="347"/>
      <c r="E80" s="347"/>
      <c r="F80" s="388">
        <f>IF('[1]p13'!$F$57&lt;&gt;0,'[1]p13'!$F$57,"")</f>
        <v>90</v>
      </c>
      <c r="G80" s="388"/>
      <c r="H80" s="388">
        <f>IF('[1]p13'!$E$57&lt;&gt;0,'[1]p13'!$E$57,"")</f>
        <v>6</v>
      </c>
      <c r="I80" s="388"/>
      <c r="J80" s="388">
        <f>IF('[1]p13'!$I$57&lt;&gt;0,'[1]p13'!$I$57,"")</f>
        <v>60</v>
      </c>
      <c r="K80" s="388"/>
      <c r="L80" s="28"/>
      <c r="M80" s="388">
        <f>IF('[1]p13'!$K$57&lt;&gt;0,'[1]p13'!$K$57,"")</f>
        <v>18</v>
      </c>
      <c r="N80" s="388"/>
      <c r="O80" s="28"/>
      <c r="P80" s="28">
        <f>IF('[1]p13'!$L$57&lt;&gt;0,'[1]p13'!$L$57,"")</f>
        <v>12</v>
      </c>
      <c r="Q80" s="49"/>
      <c r="R80" s="388">
        <f>IF('[1]p13'!$J$57&lt;&gt;0,'[1]p13'!$J$57,"")</f>
        <v>30</v>
      </c>
      <c r="S80" s="388"/>
    </row>
    <row r="81" spans="1:19" s="2" customFormat="1" ht="13.5" customHeight="1">
      <c r="A81" s="347" t="str">
        <f>IF('[1]p13'!$A$58&lt;&gt;0,'[1]p13'!$A$58,"")</f>
        <v>Fund.da Geom. Euclidiana  T- 01</v>
      </c>
      <c r="B81" s="347"/>
      <c r="C81" s="347"/>
      <c r="D81" s="347"/>
      <c r="E81" s="347"/>
      <c r="F81" s="388">
        <f>IF('[1]p13'!$F$58&lt;&gt;0,'[1]p13'!$F$58,"")</f>
        <v>90</v>
      </c>
      <c r="G81" s="388"/>
      <c r="H81" s="388">
        <f>IF('[1]p13'!$E$58&lt;&gt;0,'[1]p13'!$E$58,"")</f>
        <v>5</v>
      </c>
      <c r="I81" s="388"/>
      <c r="J81" s="388">
        <f>IF('[1]p13'!$I$58&lt;&gt;0,'[1]p13'!$I$58,"")</f>
        <v>38</v>
      </c>
      <c r="K81" s="388"/>
      <c r="L81" s="28"/>
      <c r="M81" s="388">
        <f>IF('[1]p13'!$K$58&lt;&gt;0,'[1]p13'!$K$58,"")</f>
        <v>10</v>
      </c>
      <c r="N81" s="388"/>
      <c r="O81" s="28"/>
      <c r="P81" s="28">
        <f>IF('[1]p13'!$L$58&lt;&gt;0,'[1]p13'!$L$58,"")</f>
      </c>
      <c r="Q81" s="49"/>
      <c r="R81" s="388">
        <f>IF('[1]p13'!$J$58&lt;&gt;0,'[1]p13'!$J$58,"")</f>
        <v>28</v>
      </c>
      <c r="S81" s="388"/>
    </row>
    <row r="82" spans="1:19" s="2" customFormat="1" ht="13.5" customHeight="1">
      <c r="A82" s="347">
        <f>IF('[1]p13'!$A$59&lt;&gt;0,'[1]p13'!$A$59,"")</f>
      </c>
      <c r="B82" s="347"/>
      <c r="C82" s="347"/>
      <c r="D82" s="347"/>
      <c r="E82" s="347"/>
      <c r="F82" s="388">
        <f>IF('[1]p13'!$F$59&lt;&gt;0,'[1]p13'!$F$59,"")</f>
      </c>
      <c r="G82" s="388"/>
      <c r="H82" s="388">
        <f>IF('[1]p13'!$E$59&lt;&gt;0,'[1]p13'!$E$59,"")</f>
      </c>
      <c r="I82" s="388"/>
      <c r="J82" s="388">
        <f>IF('[1]p13'!$I$59&lt;&gt;0,'[1]p13'!$I$59,"")</f>
      </c>
      <c r="K82" s="388"/>
      <c r="L82" s="28"/>
      <c r="M82" s="388">
        <f>IF('[1]p13'!$K$59&lt;&gt;0,'[1]p13'!$K$59,"")</f>
      </c>
      <c r="N82" s="388"/>
      <c r="O82" s="28"/>
      <c r="P82" s="28">
        <f>IF('[1]p13'!$L$59&lt;&gt;0,'[1]p13'!$L$59,"")</f>
      </c>
      <c r="Q82" s="49"/>
      <c r="R82" s="388">
        <f>IF('[1]p13'!$J$59&lt;&gt;0,'[1]p13'!$J$59,"")</f>
      </c>
      <c r="S82" s="388"/>
    </row>
    <row r="83" spans="1:19" s="2" customFormat="1" ht="13.5" customHeight="1">
      <c r="A83" s="347">
        <f>IF('[1]p13'!$A$60&lt;&gt;0,'[1]p13'!$A$60,"")</f>
      </c>
      <c r="B83" s="347"/>
      <c r="C83" s="347"/>
      <c r="D83" s="347"/>
      <c r="E83" s="347"/>
      <c r="F83" s="388">
        <f>IF('[1]p13'!$F$60&lt;&gt;0,'[1]p13'!$F$60,"")</f>
      </c>
      <c r="G83" s="388"/>
      <c r="H83" s="388">
        <f>IF('[1]p13'!$E$60&lt;&gt;0,'[1]p13'!$E$60,"")</f>
      </c>
      <c r="I83" s="388"/>
      <c r="J83" s="388">
        <f>IF('[1]p13'!$I$60&lt;&gt;0,'[1]p13'!$I$60,"")</f>
      </c>
      <c r="K83" s="388"/>
      <c r="L83" s="28"/>
      <c r="M83" s="388">
        <f>IF('[1]p13'!$K$60&lt;&gt;0,'[1]p13'!$K$60,"")</f>
      </c>
      <c r="N83" s="388"/>
      <c r="O83" s="28"/>
      <c r="P83" s="28">
        <f>IF('[1]p13'!$L$60&lt;&gt;0,'[1]p13'!$L$60,"")</f>
      </c>
      <c r="Q83" s="49"/>
      <c r="R83" s="388">
        <f>IF('[1]p13'!$J$60&lt;&gt;0,'[1]p13'!$J$60,"")</f>
      </c>
      <c r="S83" s="388"/>
    </row>
    <row r="84" spans="1:19" s="2" customFormat="1" ht="13.5" customHeight="1">
      <c r="A84" s="347">
        <f>IF('[1]p13'!$A$61&lt;&gt;0,'[1]p13'!$A$61,"")</f>
      </c>
      <c r="B84" s="347"/>
      <c r="C84" s="347"/>
      <c r="D84" s="347"/>
      <c r="E84" s="347"/>
      <c r="F84" s="388">
        <f>IF('[1]p13'!$F$61&lt;&gt;0,'[1]p13'!$F$61,"")</f>
      </c>
      <c r="G84" s="388"/>
      <c r="H84" s="388">
        <f>IF('[1]p13'!$E$61&lt;&gt;0,'[1]p13'!$E$61,"")</f>
      </c>
      <c r="I84" s="388"/>
      <c r="J84" s="388">
        <f>IF('[1]p13'!$I$61&lt;&gt;0,'[1]p13'!$I$61,"")</f>
      </c>
      <c r="K84" s="388"/>
      <c r="L84" s="28"/>
      <c r="M84" s="388">
        <f>IF('[1]p13'!$K$61&lt;&gt;0,'[1]p13'!$K$61,"")</f>
      </c>
      <c r="N84" s="388"/>
      <c r="O84" s="28"/>
      <c r="P84" s="28">
        <f>IF('[1]p13'!$L$61&lt;&gt;0,'[1]p13'!$L$61,"")</f>
      </c>
      <c r="Q84" s="49"/>
      <c r="R84" s="388">
        <f>IF('[1]p13'!$J$61&lt;&gt;0,'[1]p13'!$J$61,"")</f>
      </c>
      <c r="S84" s="388"/>
    </row>
    <row r="85" spans="1:19" s="41" customFormat="1" ht="11.25">
      <c r="A85" s="389" t="str">
        <f>T('[1]p14'!$C$13:$G$13)</f>
        <v>Francisco Antônio Morais de Souza</v>
      </c>
      <c r="B85" s="390"/>
      <c r="C85" s="390"/>
      <c r="D85" s="390"/>
      <c r="E85" s="391"/>
      <c r="F85" s="392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</row>
    <row r="86" spans="1:19" s="2" customFormat="1" ht="13.5" customHeight="1">
      <c r="A86" s="347" t="str">
        <f>IF('[1]p14'!$A$57&lt;&gt;0,'[1]p14'!$A$57,"")</f>
        <v>Métodos Estatísticos T- 01</v>
      </c>
      <c r="B86" s="347"/>
      <c r="C86" s="347"/>
      <c r="D86" s="347"/>
      <c r="E86" s="347"/>
      <c r="F86" s="388">
        <f>IF('[1]p14'!$F$57&lt;&gt;0,'[1]p14'!$F$57,"")</f>
        <v>60</v>
      </c>
      <c r="G86" s="388"/>
      <c r="H86" s="388">
        <f>IF('[1]p14'!$E$57&lt;&gt;0,'[1]p14'!$E$57,"")</f>
        <v>4</v>
      </c>
      <c r="I86" s="388"/>
      <c r="J86" s="388">
        <f>IF('[1]p14'!$I$57&lt;&gt;0,'[1]p14'!$I$57,"")</f>
        <v>25</v>
      </c>
      <c r="K86" s="388"/>
      <c r="L86" s="28"/>
      <c r="M86" s="388">
        <f>IF('[1]p14'!$K$57&lt;&gt;0,'[1]p14'!$K$57,"")</f>
      </c>
      <c r="N86" s="388"/>
      <c r="O86" s="28"/>
      <c r="P86" s="28">
        <f>IF('[1]p14'!$L$57&lt;&gt;0,'[1]p14'!$L$57,"")</f>
        <v>13</v>
      </c>
      <c r="Q86" s="49"/>
      <c r="R86" s="388">
        <f>IF('[1]p14'!$J$57&lt;&gt;0,'[1]p14'!$J$57,"")</f>
        <v>12</v>
      </c>
      <c r="S86" s="388"/>
    </row>
    <row r="87" spans="1:19" s="2" customFormat="1" ht="13.5" customHeight="1">
      <c r="A87" s="347" t="str">
        <f>IF('[1]p14'!$A$58&lt;&gt;0,'[1]p14'!$A$58,"")</f>
        <v>Te(Métodos Estatísticos)  T- 01</v>
      </c>
      <c r="B87" s="347"/>
      <c r="C87" s="347"/>
      <c r="D87" s="347"/>
      <c r="E87" s="347"/>
      <c r="F87" s="388">
        <f>IF('[1]p14'!$F$58&lt;&gt;0,'[1]p14'!$F$58,"")</f>
        <v>60</v>
      </c>
      <c r="G87" s="388"/>
      <c r="H87" s="388">
        <f>IF('[1]p14'!$E$58&lt;&gt;0,'[1]p14'!$E$58,"")</f>
        <v>4</v>
      </c>
      <c r="I87" s="388"/>
      <c r="J87" s="388">
        <f>IF('[1]p14'!$I$58&lt;&gt;0,'[1]p14'!$I$58,"")</f>
        <v>6</v>
      </c>
      <c r="K87" s="388"/>
      <c r="L87" s="28"/>
      <c r="M87" s="388">
        <f>IF('[1]p14'!$K$58&lt;&gt;0,'[1]p14'!$K$58,"")</f>
      </c>
      <c r="N87" s="388"/>
      <c r="O87" s="28"/>
      <c r="P87" s="28">
        <f>IF('[1]p14'!$L$58&lt;&gt;0,'[1]p14'!$L$58,"")</f>
        <v>2</v>
      </c>
      <c r="Q87" s="49"/>
      <c r="R87" s="388">
        <f>IF('[1]p14'!$J$58&lt;&gt;0,'[1]p14'!$J$58,"")</f>
        <v>4</v>
      </c>
      <c r="S87" s="388"/>
    </row>
    <row r="88" spans="1:19" s="2" customFormat="1" ht="13.5" customHeight="1">
      <c r="A88" s="347">
        <f>IF('[1]p14'!$A$59&lt;&gt;0,'[1]p14'!$A$59,"")</f>
      </c>
      <c r="B88" s="347"/>
      <c r="C88" s="347"/>
      <c r="D88" s="347"/>
      <c r="E88" s="347"/>
      <c r="F88" s="388">
        <f>IF('[1]p14'!$F$59&lt;&gt;0,'[1]p14'!$F$59,"")</f>
      </c>
      <c r="G88" s="388"/>
      <c r="H88" s="388">
        <f>IF('[1]p14'!$E$59&lt;&gt;0,'[1]p14'!$E$59,"")</f>
      </c>
      <c r="I88" s="388"/>
      <c r="J88" s="388">
        <f>IF('[1]p14'!$I$59&lt;&gt;0,'[1]p14'!$I$59,"")</f>
      </c>
      <c r="K88" s="388"/>
      <c r="L88" s="28"/>
      <c r="M88" s="388">
        <f>IF('[1]p14'!$K$59&lt;&gt;0,'[1]p14'!$K$59,"")</f>
      </c>
      <c r="N88" s="388"/>
      <c r="O88" s="28"/>
      <c r="P88" s="28">
        <f>IF('[1]p14'!$L$59&lt;&gt;0,'[1]p14'!$L$59,"")</f>
      </c>
      <c r="Q88" s="49"/>
      <c r="R88" s="388">
        <f>IF('[1]p14'!$J$59&lt;&gt;0,'[1]p14'!$J$59,"")</f>
      </c>
      <c r="S88" s="388"/>
    </row>
    <row r="89" spans="1:19" s="2" customFormat="1" ht="13.5" customHeight="1">
      <c r="A89" s="347">
        <f>IF('[1]p14'!$A$60&lt;&gt;0,'[1]p14'!$A$60,"")</f>
      </c>
      <c r="B89" s="347"/>
      <c r="C89" s="347"/>
      <c r="D89" s="347"/>
      <c r="E89" s="347"/>
      <c r="F89" s="388">
        <f>IF('[1]p14'!$F$60&lt;&gt;0,'[1]p14'!$F$60,"")</f>
      </c>
      <c r="G89" s="388"/>
      <c r="H89" s="388">
        <f>IF('[1]p14'!$E$60&lt;&gt;0,'[1]p14'!$E$60,"")</f>
      </c>
      <c r="I89" s="388"/>
      <c r="J89" s="388">
        <f>IF('[1]p14'!$I$60&lt;&gt;0,'[1]p14'!$I$60,"")</f>
      </c>
      <c r="K89" s="388"/>
      <c r="L89" s="28"/>
      <c r="M89" s="388">
        <f>IF('[1]p14'!$K$60&lt;&gt;0,'[1]p14'!$K$60,"")</f>
      </c>
      <c r="N89" s="388"/>
      <c r="O89" s="28"/>
      <c r="P89" s="28">
        <f>IF('[1]p14'!$L$60&lt;&gt;0,'[1]p14'!$L$60,"")</f>
      </c>
      <c r="Q89" s="49"/>
      <c r="R89" s="388">
        <f>IF('[1]p14'!$J$60&lt;&gt;0,'[1]p14'!$J$60,"")</f>
      </c>
      <c r="S89" s="388"/>
    </row>
    <row r="90" spans="1:19" s="2" customFormat="1" ht="13.5" customHeight="1">
      <c r="A90" s="347">
        <f>IF('[1]p14'!$A$61&lt;&gt;0,'[1]p14'!$A$61,"")</f>
      </c>
      <c r="B90" s="347"/>
      <c r="C90" s="347"/>
      <c r="D90" s="347"/>
      <c r="E90" s="347"/>
      <c r="F90" s="388">
        <f>IF('[1]p14'!$F$61&lt;&gt;0,'[1]p14'!$F$61,"")</f>
      </c>
      <c r="G90" s="388"/>
      <c r="H90" s="388">
        <f>IF('[1]p14'!$E$61&lt;&gt;0,'[1]p14'!$E$61,"")</f>
      </c>
      <c r="I90" s="388"/>
      <c r="J90" s="388">
        <f>IF('[1]p14'!$I$61&lt;&gt;0,'[1]p14'!$I$61,"")</f>
      </c>
      <c r="K90" s="388"/>
      <c r="L90" s="28"/>
      <c r="M90" s="388">
        <f>IF('[1]p14'!$K$61&lt;&gt;0,'[1]p14'!$K$61,"")</f>
      </c>
      <c r="N90" s="388"/>
      <c r="O90" s="28"/>
      <c r="P90" s="28">
        <f>IF('[1]p14'!$L$61&lt;&gt;0,'[1]p14'!$L$61,"")</f>
      </c>
      <c r="Q90" s="49"/>
      <c r="R90" s="388">
        <f>IF('[1]p14'!$J$61&lt;&gt;0,'[1]p14'!$J$61,"")</f>
      </c>
      <c r="S90" s="388"/>
    </row>
    <row r="91" spans="1:19" s="41" customFormat="1" ht="11.25">
      <c r="A91" s="389" t="str">
        <f>T('[1]p15'!$C$13:$G$13)</f>
        <v>Gilberto da Silva Matos</v>
      </c>
      <c r="B91" s="390"/>
      <c r="C91" s="390"/>
      <c r="D91" s="390"/>
      <c r="E91" s="391"/>
      <c r="F91" s="392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</row>
    <row r="92" spans="1:19" s="2" customFormat="1" ht="13.5" customHeight="1">
      <c r="A92" s="347">
        <f>IF('[1]p15'!$A$57&lt;&gt;0,'[1]p15'!$A$57,"")</f>
      </c>
      <c r="B92" s="347"/>
      <c r="C92" s="347"/>
      <c r="D92" s="347"/>
      <c r="E92" s="347"/>
      <c r="F92" s="388">
        <f>IF('[1]p15'!$F$57&lt;&gt;0,'[1]p15'!$F$57,"")</f>
      </c>
      <c r="G92" s="388"/>
      <c r="H92" s="388">
        <f>IF('[1]p15'!$E$57&lt;&gt;0,'[1]p15'!$E$57,"")</f>
      </c>
      <c r="I92" s="388"/>
      <c r="J92" s="388">
        <f>IF('[1]p15'!$I$57&lt;&gt;0,'[1]p15'!$I$57,"")</f>
      </c>
      <c r="K92" s="388"/>
      <c r="L92" s="28"/>
      <c r="M92" s="388">
        <f>IF('[1]p15'!$K$57&lt;&gt;0,'[1]p15'!$K$57,"")</f>
      </c>
      <c r="N92" s="388"/>
      <c r="O92" s="28"/>
      <c r="P92" s="28">
        <f>IF('[1]p15'!$L$57&lt;&gt;0,'[1]p15'!$L$57,"")</f>
      </c>
      <c r="Q92" s="49"/>
      <c r="R92" s="388">
        <f>IF('[1]p15'!$J$57&lt;&gt;0,'[1]p15'!$J$57,"")</f>
      </c>
      <c r="S92" s="388"/>
    </row>
    <row r="93" spans="1:19" s="2" customFormat="1" ht="13.5" customHeight="1">
      <c r="A93" s="347">
        <f>IF('[1]p15'!$A$58&lt;&gt;0,'[1]p15'!$A$58,"")</f>
      </c>
      <c r="B93" s="347"/>
      <c r="C93" s="347"/>
      <c r="D93" s="347"/>
      <c r="E93" s="347"/>
      <c r="F93" s="388">
        <f>IF('[1]p15'!$F$58&lt;&gt;0,'[1]p15'!$F$58,"")</f>
      </c>
      <c r="G93" s="388"/>
      <c r="H93" s="388">
        <f>IF('[1]p15'!$E$58&lt;&gt;0,'[1]p15'!$E$58,"")</f>
      </c>
      <c r="I93" s="388"/>
      <c r="J93" s="388">
        <f>IF('[1]p15'!$I$58&lt;&gt;0,'[1]p15'!$I$58,"")</f>
      </c>
      <c r="K93" s="388"/>
      <c r="L93" s="28"/>
      <c r="M93" s="388">
        <f>IF('[1]p15'!$K$58&lt;&gt;0,'[1]p15'!$K$58,"")</f>
      </c>
      <c r="N93" s="388"/>
      <c r="O93" s="28"/>
      <c r="P93" s="28">
        <f>IF('[1]p15'!$L$58&lt;&gt;0,'[1]p15'!$L$58,"")</f>
      </c>
      <c r="Q93" s="49"/>
      <c r="R93" s="388">
        <f>IF('[1]p15'!$J$58&lt;&gt;0,'[1]p15'!$J$58,"")</f>
      </c>
      <c r="S93" s="388"/>
    </row>
    <row r="94" spans="1:19" s="2" customFormat="1" ht="13.5" customHeight="1">
      <c r="A94" s="347">
        <f>IF('[1]p15'!$A$59&lt;&gt;0,'[1]p15'!$A$59,"")</f>
      </c>
      <c r="B94" s="347"/>
      <c r="C94" s="347"/>
      <c r="D94" s="347"/>
      <c r="E94" s="347"/>
      <c r="F94" s="388">
        <f>IF('[1]p15'!$F$59&lt;&gt;0,'[1]p15'!$F$59,"")</f>
      </c>
      <c r="G94" s="388"/>
      <c r="H94" s="388">
        <f>IF('[1]p15'!$E$59&lt;&gt;0,'[1]p15'!$E$59,"")</f>
      </c>
      <c r="I94" s="388"/>
      <c r="J94" s="388">
        <f>IF('[1]p15'!$I$59&lt;&gt;0,'[1]p15'!$I$59,"")</f>
      </c>
      <c r="K94" s="388"/>
      <c r="L94" s="28"/>
      <c r="M94" s="388">
        <f>IF('[1]p15'!$K$59&lt;&gt;0,'[1]p15'!$K$59,"")</f>
      </c>
      <c r="N94" s="388"/>
      <c r="O94" s="28"/>
      <c r="P94" s="28">
        <f>IF('[1]p15'!$L$59&lt;&gt;0,'[1]p15'!$L$59,"")</f>
      </c>
      <c r="Q94" s="49"/>
      <c r="R94" s="388">
        <f>IF('[1]p15'!$J$59&lt;&gt;0,'[1]p15'!$J$59,"")</f>
      </c>
      <c r="S94" s="388"/>
    </row>
    <row r="95" spans="1:19" s="2" customFormat="1" ht="13.5" customHeight="1">
      <c r="A95" s="347">
        <f>IF('[1]p15'!$A$60&lt;&gt;0,'[1]p15'!$A$60,"")</f>
      </c>
      <c r="B95" s="347"/>
      <c r="C95" s="347"/>
      <c r="D95" s="347"/>
      <c r="E95" s="347"/>
      <c r="F95" s="388">
        <f>IF('[1]p15'!$F$60&lt;&gt;0,'[1]p15'!$F$60,"")</f>
      </c>
      <c r="G95" s="388"/>
      <c r="H95" s="388">
        <f>IF('[1]p15'!$E$60&lt;&gt;0,'[1]p15'!$E$60,"")</f>
      </c>
      <c r="I95" s="388"/>
      <c r="J95" s="388">
        <f>IF('[1]p15'!$I$60&lt;&gt;0,'[1]p15'!$I$60,"")</f>
      </c>
      <c r="K95" s="388"/>
      <c r="L95" s="28"/>
      <c r="M95" s="388">
        <f>IF('[1]p15'!$K$60&lt;&gt;0,'[1]p15'!$K$60,"")</f>
      </c>
      <c r="N95" s="388"/>
      <c r="O95" s="28"/>
      <c r="P95" s="28">
        <f>IF('[1]p15'!$L$60&lt;&gt;0,'[1]p15'!$L$60,"")</f>
      </c>
      <c r="Q95" s="49"/>
      <c r="R95" s="388">
        <f>IF('[1]p15'!$J$60&lt;&gt;0,'[1]p15'!$J$60,"")</f>
      </c>
      <c r="S95" s="388"/>
    </row>
    <row r="96" spans="1:19" s="2" customFormat="1" ht="13.5" customHeight="1">
      <c r="A96" s="347">
        <f>IF('[1]p15'!$A$61&lt;&gt;0,'[1]p15'!$A$61,"")</f>
      </c>
      <c r="B96" s="347"/>
      <c r="C96" s="347"/>
      <c r="D96" s="347"/>
      <c r="E96" s="347"/>
      <c r="F96" s="388">
        <f>IF('[1]p15'!$F$61&lt;&gt;0,'[1]p15'!$F$61,"")</f>
      </c>
      <c r="G96" s="388"/>
      <c r="H96" s="388">
        <f>IF('[1]p15'!$E$61&lt;&gt;0,'[1]p15'!$E$61,"")</f>
      </c>
      <c r="I96" s="388"/>
      <c r="J96" s="388">
        <f>IF('[1]p15'!$I$61&lt;&gt;0,'[1]p15'!$I$61,"")</f>
      </c>
      <c r="K96" s="388"/>
      <c r="L96" s="28"/>
      <c r="M96" s="388">
        <f>IF('[1]p15'!$K$61&lt;&gt;0,'[1]p15'!$K$61,"")</f>
      </c>
      <c r="N96" s="388"/>
      <c r="O96" s="28"/>
      <c r="P96" s="28">
        <f>IF('[1]p15'!$L$61&lt;&gt;0,'[1]p15'!$L$61,"")</f>
      </c>
      <c r="Q96" s="49"/>
      <c r="R96" s="388">
        <f>IF('[1]p15'!$J$61&lt;&gt;0,'[1]p15'!$J$61,"")</f>
      </c>
      <c r="S96" s="388"/>
    </row>
    <row r="97" spans="1:19" s="41" customFormat="1" ht="11.25">
      <c r="A97" s="389" t="str">
        <f>T('[1]p16'!$C$13:$G$13)</f>
        <v>Henrique Fernandes de Lima</v>
      </c>
      <c r="B97" s="390"/>
      <c r="C97" s="390"/>
      <c r="D97" s="390"/>
      <c r="E97" s="391"/>
      <c r="F97" s="392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</row>
    <row r="98" spans="1:19" s="2" customFormat="1" ht="13.5" customHeight="1">
      <c r="A98" s="347" t="str">
        <f>IF('[1]p16'!$A$57&lt;&gt;0,'[1]p16'!$A$57,"")</f>
        <v>Cálculo Dif. E Integral II T- 01</v>
      </c>
      <c r="B98" s="347"/>
      <c r="C98" s="347"/>
      <c r="D98" s="347"/>
      <c r="E98" s="347"/>
      <c r="F98" s="388">
        <f>IF('[1]p16'!$F$57&lt;&gt;0,'[1]p16'!$F$57,"")</f>
        <v>60</v>
      </c>
      <c r="G98" s="388"/>
      <c r="H98" s="388">
        <f>IF('[1]p16'!$E$57&lt;&gt;0,'[1]p16'!$E$57,"")</f>
        <v>4</v>
      </c>
      <c r="I98" s="388"/>
      <c r="J98" s="388">
        <f>IF('[1]p16'!$I$57&lt;&gt;0,'[1]p16'!$I$57,"")</f>
        <v>9</v>
      </c>
      <c r="K98" s="388"/>
      <c r="L98" s="28"/>
      <c r="M98" s="388">
        <f>IF('[1]p16'!$K$57&lt;&gt;0,'[1]p16'!$K$57,"")</f>
        <v>4</v>
      </c>
      <c r="N98" s="388"/>
      <c r="O98" s="28"/>
      <c r="P98" s="28">
        <f>IF('[1]p16'!$L$57&lt;&gt;0,'[1]p16'!$L$57,"")</f>
        <v>3</v>
      </c>
      <c r="Q98" s="49"/>
      <c r="R98" s="388">
        <f>IF('[1]p16'!$J$57&lt;&gt;0,'[1]p16'!$J$57,"")</f>
        <v>2</v>
      </c>
      <c r="S98" s="388"/>
    </row>
    <row r="99" spans="1:19" s="2" customFormat="1" ht="13.5" customHeight="1">
      <c r="A99" s="347" t="str">
        <f>IF('[1]p16'!$A$58&lt;&gt;0,'[1]p16'!$A$58,"")</f>
        <v>Variáveis Complexas T- 01</v>
      </c>
      <c r="B99" s="347"/>
      <c r="C99" s="347"/>
      <c r="D99" s="347"/>
      <c r="E99" s="347"/>
      <c r="F99" s="388">
        <f>IF('[1]p16'!$F$58&lt;&gt;0,'[1]p16'!$F$58,"")</f>
        <v>60</v>
      </c>
      <c r="G99" s="388"/>
      <c r="H99" s="388">
        <f>IF('[1]p16'!$E$58&lt;&gt;0,'[1]p16'!$E$58,"")</f>
        <v>4</v>
      </c>
      <c r="I99" s="388"/>
      <c r="J99" s="388">
        <f>IF('[1]p16'!$I$58&lt;&gt;0,'[1]p16'!$I$58,"")</f>
        <v>60</v>
      </c>
      <c r="K99" s="388"/>
      <c r="L99" s="28"/>
      <c r="M99" s="388">
        <f>IF('[1]p16'!$K$58&lt;&gt;0,'[1]p16'!$K$58,"")</f>
        <v>10</v>
      </c>
      <c r="N99" s="388"/>
      <c r="O99" s="28"/>
      <c r="P99" s="28">
        <f>IF('[1]p16'!$L$58&lt;&gt;0,'[1]p16'!$L$58,"")</f>
        <v>11</v>
      </c>
      <c r="Q99" s="49"/>
      <c r="R99" s="388">
        <f>IF('[1]p16'!$J$58&lt;&gt;0,'[1]p16'!$J$58,"")</f>
        <v>39</v>
      </c>
      <c r="S99" s="388"/>
    </row>
    <row r="100" spans="1:19" s="2" customFormat="1" ht="13.5" customHeight="1">
      <c r="A100" s="347">
        <f>IF('[1]p16'!$A$59&lt;&gt;0,'[1]p16'!$A$59,"")</f>
      </c>
      <c r="B100" s="347"/>
      <c r="C100" s="347"/>
      <c r="D100" s="347"/>
      <c r="E100" s="347"/>
      <c r="F100" s="388">
        <f>IF('[1]p16'!$F$59&lt;&gt;0,'[1]p16'!$F$59,"")</f>
      </c>
      <c r="G100" s="388"/>
      <c r="H100" s="388">
        <f>IF('[1]p16'!$E$59&lt;&gt;0,'[1]p16'!$E$59,"")</f>
      </c>
      <c r="I100" s="388"/>
      <c r="J100" s="388">
        <f>IF('[1]p16'!$I$59&lt;&gt;0,'[1]p16'!$I$59,"")</f>
      </c>
      <c r="K100" s="388"/>
      <c r="L100" s="28"/>
      <c r="M100" s="388">
        <f>IF('[1]p16'!$K$59&lt;&gt;0,'[1]p16'!$K$59,"")</f>
      </c>
      <c r="N100" s="388"/>
      <c r="O100" s="28"/>
      <c r="P100" s="28">
        <f>IF('[1]p16'!$L$59&lt;&gt;0,'[1]p16'!$L$59,"")</f>
      </c>
      <c r="Q100" s="49"/>
      <c r="R100" s="388">
        <f>IF('[1]p16'!$J$59&lt;&gt;0,'[1]p16'!$J$59,"")</f>
      </c>
      <c r="S100" s="388"/>
    </row>
    <row r="101" spans="1:19" s="2" customFormat="1" ht="13.5" customHeight="1">
      <c r="A101" s="347">
        <f>IF('[1]p16'!$A$60&lt;&gt;0,'[1]p16'!$A$60,"")</f>
      </c>
      <c r="B101" s="347"/>
      <c r="C101" s="347"/>
      <c r="D101" s="347"/>
      <c r="E101" s="347"/>
      <c r="F101" s="388">
        <f>IF('[1]p16'!$F$60&lt;&gt;0,'[1]p16'!$F$60,"")</f>
      </c>
      <c r="G101" s="388"/>
      <c r="H101" s="388">
        <f>IF('[1]p16'!$E$60&lt;&gt;0,'[1]p16'!$E$60,"")</f>
      </c>
      <c r="I101" s="388"/>
      <c r="J101" s="388">
        <f>IF('[1]p16'!$I$60&lt;&gt;0,'[1]p16'!$I$60,"")</f>
      </c>
      <c r="K101" s="388"/>
      <c r="L101" s="28"/>
      <c r="M101" s="388">
        <f>IF('[1]p16'!$K$60&lt;&gt;0,'[1]p16'!$K$60,"")</f>
      </c>
      <c r="N101" s="388"/>
      <c r="O101" s="28"/>
      <c r="P101" s="28">
        <f>IF('[1]p16'!$L$60&lt;&gt;0,'[1]p16'!$L$60,"")</f>
      </c>
      <c r="Q101" s="49"/>
      <c r="R101" s="388">
        <f>IF('[1]p16'!$J$60&lt;&gt;0,'[1]p16'!$J$60,"")</f>
      </c>
      <c r="S101" s="388"/>
    </row>
    <row r="102" spans="1:19" s="2" customFormat="1" ht="13.5" customHeight="1">
      <c r="A102" s="347">
        <f>IF('[1]p16'!$A$61&lt;&gt;0,'[1]p16'!$A$61,"")</f>
      </c>
      <c r="B102" s="347"/>
      <c r="C102" s="347"/>
      <c r="D102" s="347"/>
      <c r="E102" s="347"/>
      <c r="F102" s="388">
        <f>IF('[1]p16'!$F$61&lt;&gt;0,'[1]p16'!$F$61,"")</f>
      </c>
      <c r="G102" s="388"/>
      <c r="H102" s="388">
        <f>IF('[1]p16'!$E$61&lt;&gt;0,'[1]p16'!$E$61,"")</f>
      </c>
      <c r="I102" s="388"/>
      <c r="J102" s="388">
        <f>IF('[1]p16'!$I$61&lt;&gt;0,'[1]p16'!$I$61,"")</f>
      </c>
      <c r="K102" s="388"/>
      <c r="L102" s="28"/>
      <c r="M102" s="388">
        <f>IF('[1]p16'!$K$61&lt;&gt;0,'[1]p16'!$K$61,"")</f>
      </c>
      <c r="N102" s="388"/>
      <c r="O102" s="28"/>
      <c r="P102" s="28">
        <f>IF('[1]p16'!$L$61&lt;&gt;0,'[1]p16'!$L$61,"")</f>
      </c>
      <c r="Q102" s="49"/>
      <c r="R102" s="388">
        <f>IF('[1]p16'!$J$61&lt;&gt;0,'[1]p16'!$J$61,"")</f>
      </c>
      <c r="S102" s="388"/>
    </row>
    <row r="103" spans="1:19" s="41" customFormat="1" ht="11.25">
      <c r="A103" s="389" t="str">
        <f>T('[1]p17'!$C$13:$G$13)</f>
        <v>Izabel Maria Barbosa de Albuquerque</v>
      </c>
      <c r="B103" s="390"/>
      <c r="C103" s="390"/>
      <c r="D103" s="390"/>
      <c r="E103" s="391"/>
      <c r="F103" s="392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</row>
    <row r="104" spans="1:19" s="2" customFormat="1" ht="13.5" customHeight="1">
      <c r="A104" s="347" t="str">
        <f>IF('[1]p17'!$A$57&lt;&gt;0,'[1]p17'!$A$57,"")</f>
        <v>Cálculo Dif. E Integral I T- 01</v>
      </c>
      <c r="B104" s="347"/>
      <c r="C104" s="347"/>
      <c r="D104" s="347"/>
      <c r="E104" s="347"/>
      <c r="F104" s="388">
        <f>IF('[1]p17'!$F$57&lt;&gt;0,'[1]p17'!$F$57,"")</f>
        <v>90</v>
      </c>
      <c r="G104" s="388"/>
      <c r="H104" s="388">
        <f>IF('[1]p17'!$E$57&lt;&gt;0,'[1]p17'!$E$57,"")</f>
        <v>6</v>
      </c>
      <c r="I104" s="388"/>
      <c r="J104" s="388">
        <f>IF('[1]p17'!$I$57&lt;&gt;0,'[1]p17'!$I$57,"")</f>
        <v>56</v>
      </c>
      <c r="K104" s="388"/>
      <c r="L104" s="28"/>
      <c r="M104" s="388">
        <f>IF('[1]p17'!$K$57&lt;&gt;0,'[1]p17'!$K$57,"")</f>
        <v>28</v>
      </c>
      <c r="N104" s="388"/>
      <c r="O104" s="28"/>
      <c r="P104" s="28">
        <f>IF('[1]p17'!$L$57&lt;&gt;0,'[1]p17'!$L$57,"")</f>
        <v>19</v>
      </c>
      <c r="Q104" s="49"/>
      <c r="R104" s="388">
        <f>IF('[1]p17'!$J$57&lt;&gt;0,'[1]p17'!$J$57,"")</f>
        <v>9</v>
      </c>
      <c r="S104" s="388"/>
    </row>
    <row r="105" spans="1:19" s="2" customFormat="1" ht="13.5" customHeight="1">
      <c r="A105" s="347" t="str">
        <f>IF('[1]p17'!$A$58&lt;&gt;0,'[1]p17'!$A$58,"")</f>
        <v>Prática P/ Ensino de Matemática II</v>
      </c>
      <c r="B105" s="347"/>
      <c r="C105" s="347"/>
      <c r="D105" s="347"/>
      <c r="E105" s="347"/>
      <c r="F105" s="388">
        <f>IF('[1]p17'!$F$58&lt;&gt;0,'[1]p17'!$F$58,"")</f>
        <v>90</v>
      </c>
      <c r="G105" s="388"/>
      <c r="H105" s="388">
        <f>IF('[1]p17'!$E$58&lt;&gt;0,'[1]p17'!$E$58,"")</f>
        <v>6</v>
      </c>
      <c r="I105" s="388"/>
      <c r="J105" s="388">
        <f>IF('[1]p17'!$I$58&lt;&gt;0,'[1]p17'!$I$58,"")</f>
        <v>10</v>
      </c>
      <c r="K105" s="388"/>
      <c r="L105" s="28"/>
      <c r="M105" s="388">
        <f>IF('[1]p17'!$K$58&lt;&gt;0,'[1]p17'!$K$58,"")</f>
        <v>3</v>
      </c>
      <c r="N105" s="388"/>
      <c r="O105" s="28"/>
      <c r="P105" s="28">
        <f>IF('[1]p17'!$L$58&lt;&gt;0,'[1]p17'!$L$58,"")</f>
      </c>
      <c r="Q105" s="49"/>
      <c r="R105" s="388">
        <f>IF('[1]p17'!$J$58&lt;&gt;0,'[1]p17'!$J$58,"")</f>
        <v>7</v>
      </c>
      <c r="S105" s="388"/>
    </row>
    <row r="106" spans="1:19" s="2" customFormat="1" ht="13.5" customHeight="1">
      <c r="A106" s="347">
        <f>IF('[1]p17'!$A$59&lt;&gt;0,'[1]p17'!$A$59,"")</f>
      </c>
      <c r="B106" s="347"/>
      <c r="C106" s="347"/>
      <c r="D106" s="347"/>
      <c r="E106" s="347"/>
      <c r="F106" s="388">
        <f>IF('[1]p17'!$F$59&lt;&gt;0,'[1]p17'!$F$59,"")</f>
      </c>
      <c r="G106" s="388"/>
      <c r="H106" s="388">
        <f>IF('[1]p17'!$E$59&lt;&gt;0,'[1]p17'!$E$59,"")</f>
      </c>
      <c r="I106" s="388"/>
      <c r="J106" s="388">
        <f>IF('[1]p17'!$I$59&lt;&gt;0,'[1]p17'!$I$59,"")</f>
      </c>
      <c r="K106" s="388"/>
      <c r="L106" s="28"/>
      <c r="M106" s="388">
        <f>IF('[1]p17'!$K$59&lt;&gt;0,'[1]p17'!$K$59,"")</f>
      </c>
      <c r="N106" s="388"/>
      <c r="O106" s="28"/>
      <c r="P106" s="28">
        <f>IF('[1]p17'!$L$59&lt;&gt;0,'[1]p17'!$L$59,"")</f>
      </c>
      <c r="Q106" s="49"/>
      <c r="R106" s="388">
        <f>IF('[1]p17'!$J$59&lt;&gt;0,'[1]p17'!$J$59,"")</f>
      </c>
      <c r="S106" s="388"/>
    </row>
    <row r="107" spans="1:19" s="2" customFormat="1" ht="13.5" customHeight="1">
      <c r="A107" s="347">
        <f>IF('[1]p17'!$A$60&lt;&gt;0,'[1]p17'!$A$60,"")</f>
      </c>
      <c r="B107" s="347"/>
      <c r="C107" s="347"/>
      <c r="D107" s="347"/>
      <c r="E107" s="347"/>
      <c r="F107" s="388">
        <f>IF('[1]p17'!$F$60&lt;&gt;0,'[1]p17'!$F$60,"")</f>
      </c>
      <c r="G107" s="388"/>
      <c r="H107" s="388">
        <f>IF('[1]p17'!$E$60&lt;&gt;0,'[1]p17'!$E$60,"")</f>
      </c>
      <c r="I107" s="388"/>
      <c r="J107" s="388">
        <f>IF('[1]p17'!$I$60&lt;&gt;0,'[1]p17'!$I$60,"")</f>
      </c>
      <c r="K107" s="388"/>
      <c r="L107" s="28"/>
      <c r="M107" s="388">
        <f>IF('[1]p17'!$K$60&lt;&gt;0,'[1]p17'!$K$60,"")</f>
      </c>
      <c r="N107" s="388"/>
      <c r="O107" s="28"/>
      <c r="P107" s="28">
        <f>IF('[1]p17'!$L$60&lt;&gt;0,'[1]p17'!$L$60,"")</f>
      </c>
      <c r="Q107" s="49"/>
      <c r="R107" s="388">
        <f>IF('[1]p17'!$J$60&lt;&gt;0,'[1]p17'!$J$60,"")</f>
      </c>
      <c r="S107" s="388"/>
    </row>
    <row r="108" spans="1:19" s="2" customFormat="1" ht="13.5" customHeight="1">
      <c r="A108" s="347">
        <f>IF('[1]p17'!$A$61&lt;&gt;0,'[1]p17'!$A$61,"")</f>
      </c>
      <c r="B108" s="347"/>
      <c r="C108" s="347"/>
      <c r="D108" s="347"/>
      <c r="E108" s="347"/>
      <c r="F108" s="388">
        <f>IF('[1]p17'!$F$61&lt;&gt;0,'[1]p17'!$F$61,"")</f>
      </c>
      <c r="G108" s="388"/>
      <c r="H108" s="388">
        <f>IF('[1]p17'!$E$61&lt;&gt;0,'[1]p17'!$E$61,"")</f>
      </c>
      <c r="I108" s="388"/>
      <c r="J108" s="388">
        <f>IF('[1]p17'!$I$61&lt;&gt;0,'[1]p17'!$I$61,"")</f>
      </c>
      <c r="K108" s="388"/>
      <c r="L108" s="28"/>
      <c r="M108" s="388">
        <f>IF('[1]p17'!$K$61&lt;&gt;0,'[1]p17'!$K$61,"")</f>
      </c>
      <c r="N108" s="388"/>
      <c r="O108" s="28"/>
      <c r="P108" s="28">
        <f>IF('[1]p17'!$L$61&lt;&gt;0,'[1]p17'!$L$61,"")</f>
      </c>
      <c r="Q108" s="49"/>
      <c r="R108" s="388">
        <f>IF('[1]p17'!$J$61&lt;&gt;0,'[1]p17'!$J$61,"")</f>
      </c>
      <c r="S108" s="388"/>
    </row>
    <row r="109" spans="1:19" s="41" customFormat="1" ht="11.25">
      <c r="A109" s="389" t="str">
        <f>T('[1]p18'!$C$13:$G$13)</f>
        <v>Jaime Alves Barbosa Sobrinho</v>
      </c>
      <c r="B109" s="390"/>
      <c r="C109" s="390"/>
      <c r="D109" s="390"/>
      <c r="E109" s="391"/>
      <c r="F109" s="392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</row>
    <row r="110" spans="1:19" s="2" customFormat="1" ht="13.5" customHeight="1">
      <c r="A110" s="347" t="str">
        <f>IF('[1]p18'!$A$57&lt;&gt;0,'[1]p18'!$A$57,"")</f>
        <v>Ánálise II  T- 01</v>
      </c>
      <c r="B110" s="347"/>
      <c r="C110" s="347"/>
      <c r="D110" s="347"/>
      <c r="E110" s="347"/>
      <c r="F110" s="388">
        <f>IF('[1]p18'!$F$57&lt;&gt;0,'[1]p18'!$F$57,"")</f>
        <v>60</v>
      </c>
      <c r="G110" s="388"/>
      <c r="H110" s="388">
        <f>IF('[1]p18'!$E$57&lt;&gt;0,'[1]p18'!$E$57,"")</f>
        <v>4</v>
      </c>
      <c r="I110" s="388"/>
      <c r="J110" s="388">
        <f>IF('[1]p18'!$I$57&lt;&gt;0,'[1]p18'!$I$57,"")</f>
        <v>6</v>
      </c>
      <c r="K110" s="388"/>
      <c r="L110" s="28"/>
      <c r="M110" s="388">
        <f>IF('[1]p18'!$K$57&lt;&gt;0,'[1]p18'!$K$57,"")</f>
        <v>2</v>
      </c>
      <c r="N110" s="388"/>
      <c r="O110" s="28"/>
      <c r="P110" s="28">
        <f>IF('[1]p18'!$L$57&lt;&gt;0,'[1]p18'!$L$57,"")</f>
      </c>
      <c r="Q110" s="49"/>
      <c r="R110" s="388">
        <f>IF('[1]p18'!$J$57&lt;&gt;0,'[1]p18'!$J$57,"")</f>
        <v>4</v>
      </c>
      <c r="S110" s="388"/>
    </row>
    <row r="111" spans="1:19" s="2" customFormat="1" ht="13.5" customHeight="1">
      <c r="A111" s="347" t="str">
        <f>IF('[1]p18'!$A$58&lt;&gt;0,'[1]p18'!$A$58,"")</f>
        <v>Álgebra Linear  II  T- 01</v>
      </c>
      <c r="B111" s="347"/>
      <c r="C111" s="347"/>
      <c r="D111" s="347"/>
      <c r="E111" s="347"/>
      <c r="F111" s="388">
        <f>IF('[1]p18'!$F$58&lt;&gt;0,'[1]p18'!$F$58,"")</f>
        <v>60</v>
      </c>
      <c r="G111" s="388"/>
      <c r="H111" s="388">
        <f>IF('[1]p18'!$E$58&lt;&gt;0,'[1]p18'!$E$58,"")</f>
        <v>4</v>
      </c>
      <c r="I111" s="388"/>
      <c r="J111" s="388">
        <f>IF('[1]p18'!$I$58&lt;&gt;0,'[1]p18'!$I$58,"")</f>
        <v>10</v>
      </c>
      <c r="K111" s="388"/>
      <c r="L111" s="28"/>
      <c r="M111" s="388">
        <f>IF('[1]p18'!$K$58&lt;&gt;0,'[1]p18'!$K$58,"")</f>
        <v>8</v>
      </c>
      <c r="N111" s="388"/>
      <c r="O111" s="28"/>
      <c r="P111" s="28">
        <f>IF('[1]p18'!$L$58&lt;&gt;0,'[1]p18'!$L$58,"")</f>
      </c>
      <c r="Q111" s="49"/>
      <c r="R111" s="388">
        <f>IF('[1]p18'!$J$58&lt;&gt;0,'[1]p18'!$J$58,"")</f>
        <v>2</v>
      </c>
      <c r="S111" s="388"/>
    </row>
    <row r="112" spans="1:19" s="2" customFormat="1" ht="13.5" customHeight="1">
      <c r="A112" s="347" t="str">
        <f>IF('[1]p18'!$A$59&lt;&gt;0,'[1]p18'!$A$59,"")</f>
        <v>Álgebra Vetorial e Geom. Analítica  T-01</v>
      </c>
      <c r="B112" s="347"/>
      <c r="C112" s="347"/>
      <c r="D112" s="347"/>
      <c r="E112" s="347"/>
      <c r="F112" s="388">
        <f>IF('[1]p18'!$F$59&lt;&gt;0,'[1]p18'!$F$59,"")</f>
        <v>60</v>
      </c>
      <c r="G112" s="388"/>
      <c r="H112" s="388">
        <f>IF('[1]p18'!$E$59&lt;&gt;0,'[1]p18'!$E$59,"")</f>
        <v>4</v>
      </c>
      <c r="I112" s="388"/>
      <c r="J112" s="388">
        <f>IF('[1]p18'!$I$59&lt;&gt;0,'[1]p18'!$I$59,"")</f>
        <v>17</v>
      </c>
      <c r="K112" s="388"/>
      <c r="L112" s="28"/>
      <c r="M112" s="388">
        <f>IF('[1]p18'!$K$59&lt;&gt;0,'[1]p18'!$K$59,"")</f>
        <v>8</v>
      </c>
      <c r="N112" s="388"/>
      <c r="O112" s="28"/>
      <c r="P112" s="28">
        <f>IF('[1]p18'!$L$59&lt;&gt;0,'[1]p18'!$L$59,"")</f>
        <v>5</v>
      </c>
      <c r="Q112" s="49"/>
      <c r="R112" s="388">
        <f>IF('[1]p18'!$J$59&lt;&gt;0,'[1]p18'!$J$59,"")</f>
        <v>4</v>
      </c>
      <c r="S112" s="388"/>
    </row>
    <row r="113" spans="1:19" s="2" customFormat="1" ht="13.5" customHeight="1">
      <c r="A113" s="347">
        <f>IF('[1]p18'!$A$60&lt;&gt;0,'[1]p18'!$A$60,"")</f>
      </c>
      <c r="B113" s="347"/>
      <c r="C113" s="347"/>
      <c r="D113" s="347"/>
      <c r="E113" s="347"/>
      <c r="F113" s="388">
        <f>IF('[1]p18'!$F$60&lt;&gt;0,'[1]p18'!$F$60,"")</f>
      </c>
      <c r="G113" s="388"/>
      <c r="H113" s="388">
        <f>IF('[1]p18'!$E$60&lt;&gt;0,'[1]p18'!$E$60,"")</f>
      </c>
      <c r="I113" s="388"/>
      <c r="J113" s="388">
        <f>IF('[1]p18'!$I$60&lt;&gt;0,'[1]p18'!$I$60,"")</f>
      </c>
      <c r="K113" s="388"/>
      <c r="L113" s="28"/>
      <c r="M113" s="388">
        <f>IF('[1]p18'!$K$60&lt;&gt;0,'[1]p18'!$K$60,"")</f>
      </c>
      <c r="N113" s="388"/>
      <c r="O113" s="28"/>
      <c r="P113" s="28">
        <f>IF('[1]p18'!$L$60&lt;&gt;0,'[1]p18'!$L$60,"")</f>
      </c>
      <c r="Q113" s="49"/>
      <c r="R113" s="388">
        <f>IF('[1]p18'!$J$60&lt;&gt;0,'[1]p18'!$J$60,"")</f>
      </c>
      <c r="S113" s="388"/>
    </row>
    <row r="114" spans="1:19" s="2" customFormat="1" ht="13.5" customHeight="1">
      <c r="A114" s="347">
        <f>IF('[1]p18'!$A$61&lt;&gt;0,'[1]p18'!$A$61,"")</f>
      </c>
      <c r="B114" s="347"/>
      <c r="C114" s="347"/>
      <c r="D114" s="347"/>
      <c r="E114" s="347"/>
      <c r="F114" s="388">
        <f>IF('[1]p18'!$F$61&lt;&gt;0,'[1]p18'!$F$61,"")</f>
      </c>
      <c r="G114" s="388"/>
      <c r="H114" s="388">
        <f>IF('[1]p18'!$E$61&lt;&gt;0,'[1]p18'!$E$61,"")</f>
      </c>
      <c r="I114" s="388"/>
      <c r="J114" s="388">
        <f>IF('[1]p18'!$I$61&lt;&gt;0,'[1]p18'!$I$61,"")</f>
      </c>
      <c r="K114" s="388"/>
      <c r="L114" s="28"/>
      <c r="M114" s="388">
        <f>IF('[1]p18'!$K$61&lt;&gt;0,'[1]p18'!$K$61,"")</f>
      </c>
      <c r="N114" s="388"/>
      <c r="O114" s="28"/>
      <c r="P114" s="28">
        <f>IF('[1]p18'!$L$61&lt;&gt;0,'[1]p18'!$L$61,"")</f>
      </c>
      <c r="Q114" s="49"/>
      <c r="R114" s="388">
        <f>IF('[1]p18'!$J$61&lt;&gt;0,'[1]p18'!$J$61,"")</f>
      </c>
      <c r="S114" s="388"/>
    </row>
    <row r="115" spans="1:19" s="41" customFormat="1" ht="11.25">
      <c r="A115" s="389" t="str">
        <f>T('[1]p19'!$C$13:$G$13)</f>
        <v>José de Arimatéia Fernandes</v>
      </c>
      <c r="B115" s="390"/>
      <c r="C115" s="390"/>
      <c r="D115" s="390"/>
      <c r="E115" s="391"/>
      <c r="F115" s="392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</row>
    <row r="116" spans="1:19" s="2" customFormat="1" ht="13.5" customHeight="1">
      <c r="A116" s="347" t="str">
        <f>IF('[1]p19'!$A$57&lt;&gt;0,'[1]p19'!$A$57,"")</f>
        <v>Equacöes Dif. Lineares T- 01</v>
      </c>
      <c r="B116" s="347"/>
      <c r="C116" s="347"/>
      <c r="D116" s="347"/>
      <c r="E116" s="347"/>
      <c r="F116" s="388">
        <f>IF('[1]p19'!$F$57&lt;&gt;0,'[1]p19'!$F$57,"")</f>
        <v>60</v>
      </c>
      <c r="G116" s="388"/>
      <c r="H116" s="388">
        <f>IF('[1]p19'!$E$57&lt;&gt;0,'[1]p19'!$E$57,"")</f>
        <v>4</v>
      </c>
      <c r="I116" s="388"/>
      <c r="J116" s="388">
        <f>IF('[1]p19'!$I$57&lt;&gt;0,'[1]p19'!$I$57,"")</f>
        <v>48</v>
      </c>
      <c r="K116" s="388"/>
      <c r="L116" s="28"/>
      <c r="M116" s="388">
        <f>IF('[1]p19'!$K$57&lt;&gt;0,'[1]p19'!$K$57,"")</f>
        <v>10</v>
      </c>
      <c r="N116" s="388"/>
      <c r="O116" s="28"/>
      <c r="P116" s="28">
        <f>IF('[1]p19'!$L$57&lt;&gt;0,'[1]p19'!$L$57,"")</f>
        <v>6</v>
      </c>
      <c r="Q116" s="49"/>
      <c r="R116" s="388">
        <f>IF('[1]p19'!$J$57&lt;&gt;0,'[1]p19'!$J$57,"")</f>
        <v>32</v>
      </c>
      <c r="S116" s="388"/>
    </row>
    <row r="117" spans="1:19" s="2" customFormat="1" ht="13.5" customHeight="1">
      <c r="A117" s="347" t="str">
        <f>IF('[1]p19'!$A$58&lt;&gt;0,'[1]p19'!$A$58,"")</f>
        <v>Tóp. Esp. De Análise T- 01</v>
      </c>
      <c r="B117" s="347"/>
      <c r="C117" s="347"/>
      <c r="D117" s="347"/>
      <c r="E117" s="347"/>
      <c r="F117" s="388">
        <f>IF('[1]p19'!$F$58&lt;&gt;0,'[1]p19'!$F$58,"")</f>
        <v>60</v>
      </c>
      <c r="G117" s="388"/>
      <c r="H117" s="388">
        <f>IF('[1]p19'!$E$58&lt;&gt;0,'[1]p19'!$E$58,"")</f>
        <v>4</v>
      </c>
      <c r="I117" s="388"/>
      <c r="J117" s="388">
        <f>IF('[1]p19'!$I$58&lt;&gt;0,'[1]p19'!$I$58,"")</f>
        <v>9</v>
      </c>
      <c r="K117" s="388"/>
      <c r="L117" s="28"/>
      <c r="M117" s="388">
        <f>IF('[1]p19'!$K$58&lt;&gt;0,'[1]p19'!$K$58,"")</f>
        <v>2</v>
      </c>
      <c r="N117" s="388"/>
      <c r="O117" s="28"/>
      <c r="P117" s="28">
        <f>IF('[1]p19'!$L$58&lt;&gt;0,'[1]p19'!$L$58,"")</f>
      </c>
      <c r="Q117" s="49"/>
      <c r="R117" s="388">
        <f>IF('[1]p19'!$J$58&lt;&gt;0,'[1]p19'!$J$58,"")</f>
        <v>7</v>
      </c>
      <c r="S117" s="388"/>
    </row>
    <row r="118" spans="1:19" s="2" customFormat="1" ht="13.5" customHeight="1">
      <c r="A118" s="347" t="str">
        <f>IF('[1]p19'!$A$59&lt;&gt;0,'[1]p19'!$A$59,"")</f>
        <v>Topologia dos Esp. Métricos T-01</v>
      </c>
      <c r="B118" s="347"/>
      <c r="C118" s="347"/>
      <c r="D118" s="347"/>
      <c r="E118" s="347"/>
      <c r="F118" s="388">
        <f>IF('[1]p19'!$F$59&lt;&gt;0,'[1]p19'!$F$59,"")</f>
        <v>60</v>
      </c>
      <c r="G118" s="388"/>
      <c r="H118" s="388">
        <f>IF('[1]p19'!$E$59&lt;&gt;0,'[1]p19'!$E$59,"")</f>
        <v>4</v>
      </c>
      <c r="I118" s="388"/>
      <c r="J118" s="388">
        <f>IF('[1]p19'!$I$59&lt;&gt;0,'[1]p19'!$I$59,"")</f>
        <v>3</v>
      </c>
      <c r="K118" s="388"/>
      <c r="L118" s="28"/>
      <c r="M118" s="388">
        <f>IF('[1]p19'!$K$59&lt;&gt;0,'[1]p19'!$K$59,"")</f>
        <v>1</v>
      </c>
      <c r="N118" s="388"/>
      <c r="O118" s="28"/>
      <c r="P118" s="28">
        <f>IF('[1]p19'!$L$59&lt;&gt;0,'[1]p19'!$L$59,"")</f>
      </c>
      <c r="Q118" s="49"/>
      <c r="R118" s="388">
        <f>IF('[1]p19'!$J$59&lt;&gt;0,'[1]p19'!$J$59,"")</f>
        <v>2</v>
      </c>
      <c r="S118" s="388"/>
    </row>
    <row r="119" spans="1:19" s="2" customFormat="1" ht="13.5" customHeight="1">
      <c r="A119" s="347">
        <f>IF('[1]p19'!$A$60&lt;&gt;0,'[1]p19'!$A$60,"")</f>
      </c>
      <c r="B119" s="347"/>
      <c r="C119" s="347"/>
      <c r="D119" s="347"/>
      <c r="E119" s="347"/>
      <c r="F119" s="388">
        <f>IF('[1]p19'!$F$60&lt;&gt;0,'[1]p19'!$F$60,"")</f>
      </c>
      <c r="G119" s="388"/>
      <c r="H119" s="388">
        <f>IF('[1]p19'!$E$60&lt;&gt;0,'[1]p19'!$E$60,"")</f>
      </c>
      <c r="I119" s="388"/>
      <c r="J119" s="388">
        <f>IF('[1]p19'!$I$60&lt;&gt;0,'[1]p19'!$I$60,"")</f>
      </c>
      <c r="K119" s="388"/>
      <c r="L119" s="28"/>
      <c r="M119" s="388">
        <f>IF('[1]p19'!$K$60&lt;&gt;0,'[1]p19'!$K$60,"")</f>
      </c>
      <c r="N119" s="388"/>
      <c r="O119" s="28"/>
      <c r="P119" s="28">
        <f>IF('[1]p19'!$L$60&lt;&gt;0,'[1]p19'!$L$60,"")</f>
      </c>
      <c r="Q119" s="49"/>
      <c r="R119" s="388">
        <f>IF('[1]p19'!$J$60&lt;&gt;0,'[1]p19'!$J$60,"")</f>
      </c>
      <c r="S119" s="388"/>
    </row>
    <row r="120" spans="1:19" s="2" customFormat="1" ht="13.5" customHeight="1">
      <c r="A120" s="347">
        <f>IF('[1]p19'!$A$61&lt;&gt;0,'[1]p19'!$A$61,"")</f>
      </c>
      <c r="B120" s="347"/>
      <c r="C120" s="347"/>
      <c r="D120" s="347"/>
      <c r="E120" s="347"/>
      <c r="F120" s="388">
        <f>IF('[1]p19'!$F$61&lt;&gt;0,'[1]p19'!$F$61,"")</f>
      </c>
      <c r="G120" s="388"/>
      <c r="H120" s="388">
        <f>IF('[1]p19'!$E$61&lt;&gt;0,'[1]p19'!$E$61,"")</f>
      </c>
      <c r="I120" s="388"/>
      <c r="J120" s="388">
        <f>IF('[1]p19'!$I$61&lt;&gt;0,'[1]p19'!$I$61,"")</f>
      </c>
      <c r="K120" s="388"/>
      <c r="L120" s="28"/>
      <c r="M120" s="388">
        <f>IF('[1]p19'!$K$61&lt;&gt;0,'[1]p19'!$K$61,"")</f>
      </c>
      <c r="N120" s="388"/>
      <c r="O120" s="28"/>
      <c r="P120" s="28">
        <f>IF('[1]p19'!$L$61&lt;&gt;0,'[1]p19'!$L$61,"")</f>
      </c>
      <c r="Q120" s="49"/>
      <c r="R120" s="388">
        <f>IF('[1]p19'!$J$61&lt;&gt;0,'[1]p19'!$J$61,"")</f>
      </c>
      <c r="S120" s="388"/>
    </row>
    <row r="121" spans="1:19" s="41" customFormat="1" ht="11.25">
      <c r="A121" s="389" t="str">
        <f>T('[1]p20'!$C$13:$G$13)</f>
        <v>José Lindomberg Possiano Barreiro</v>
      </c>
      <c r="B121" s="390"/>
      <c r="C121" s="390"/>
      <c r="D121" s="390"/>
      <c r="E121" s="391"/>
      <c r="F121" s="392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</row>
    <row r="122" spans="1:19" s="2" customFormat="1" ht="13.5" customHeight="1">
      <c r="A122" s="347" t="str">
        <f>IF('[1]p20'!$A$57&lt;&gt;0,'[1]p20'!$A$57,"")</f>
        <v>Álgebra Linear ( Elétrica)</v>
      </c>
      <c r="B122" s="347"/>
      <c r="C122" s="347"/>
      <c r="D122" s="347"/>
      <c r="E122" s="347"/>
      <c r="F122" s="388">
        <f>IF('[1]p20'!$F$57&lt;&gt;0,'[1]p20'!$F$57,"")</f>
        <v>60</v>
      </c>
      <c r="G122" s="388"/>
      <c r="H122" s="388">
        <f>IF('[1]p20'!$E$57&lt;&gt;0,'[1]p20'!$E$57,"")</f>
        <v>4</v>
      </c>
      <c r="I122" s="388"/>
      <c r="J122" s="388">
        <f>IF('[1]p20'!$I$57&lt;&gt;0,'[1]p20'!$I$57,"")</f>
        <v>60</v>
      </c>
      <c r="K122" s="388"/>
      <c r="L122" s="28"/>
      <c r="M122" s="388">
        <f>IF('[1]p20'!$K$57&lt;&gt;0,'[1]p20'!$K$57,"")</f>
        <v>11</v>
      </c>
      <c r="N122" s="388"/>
      <c r="O122" s="28"/>
      <c r="P122" s="28">
        <f>IF('[1]p20'!$L$57&lt;&gt;0,'[1]p20'!$L$57,"")</f>
        <v>11</v>
      </c>
      <c r="Q122" s="49"/>
      <c r="R122" s="388">
        <f>IF('[1]p20'!$J$57&lt;&gt;0,'[1]p20'!$J$57,"")</f>
        <v>38</v>
      </c>
      <c r="S122" s="388"/>
    </row>
    <row r="123" spans="1:19" s="2" customFormat="1" ht="13.5" customHeight="1">
      <c r="A123" s="347" t="str">
        <f>IF('[1]p20'!$A$58&lt;&gt;0,'[1]p20'!$A$58,"")</f>
        <v>Fun.de Uma Variáveis Complexa  T- 01</v>
      </c>
      <c r="B123" s="347"/>
      <c r="C123" s="347"/>
      <c r="D123" s="347"/>
      <c r="E123" s="347"/>
      <c r="F123" s="388">
        <f>IF('[1]p20'!$F$58&lt;&gt;0,'[1]p20'!$F$58,"")</f>
        <v>60</v>
      </c>
      <c r="G123" s="388"/>
      <c r="H123" s="388">
        <f>IF('[1]p20'!$E$58&lt;&gt;0,'[1]p20'!$E$58,"")</f>
        <v>4</v>
      </c>
      <c r="I123" s="388"/>
      <c r="J123" s="388">
        <f>IF('[1]p20'!$I$58&lt;&gt;0,'[1]p20'!$I$58,"")</f>
        <v>22</v>
      </c>
      <c r="K123" s="388"/>
      <c r="L123" s="28"/>
      <c r="M123" s="388">
        <f>IF('[1]p20'!$K$58&lt;&gt;0,'[1]p20'!$K$58,"")</f>
        <v>7</v>
      </c>
      <c r="N123" s="388"/>
      <c r="O123" s="28"/>
      <c r="P123" s="28">
        <f>IF('[1]p20'!$L$58&lt;&gt;0,'[1]p20'!$L$58,"")</f>
        <v>5</v>
      </c>
      <c r="Q123" s="49"/>
      <c r="R123" s="388">
        <f>IF('[1]p20'!$J$58&lt;&gt;0,'[1]p20'!$J$58,"")</f>
        <v>10</v>
      </c>
      <c r="S123" s="388"/>
    </row>
    <row r="124" spans="1:19" s="2" customFormat="1" ht="13.5" customHeight="1">
      <c r="A124" s="347" t="str">
        <f>IF('[1]p20'!$A$59&lt;&gt;0,'[1]p20'!$A$59,"")</f>
        <v>Cálculo Diferencial e Integral III T-01</v>
      </c>
      <c r="B124" s="347"/>
      <c r="C124" s="347"/>
      <c r="D124" s="347"/>
      <c r="E124" s="347"/>
      <c r="F124" s="388">
        <f>IF('[1]p20'!$F$59&lt;&gt;0,'[1]p20'!$F$59,"")</f>
        <v>20</v>
      </c>
      <c r="G124" s="388"/>
      <c r="H124" s="388">
        <f>IF('[1]p20'!$E$59&lt;&gt;0,'[1]p20'!$E$59,"")</f>
        <v>6</v>
      </c>
      <c r="I124" s="388"/>
      <c r="J124" s="388">
        <f>IF('[1]p20'!$I$59&lt;&gt;0,'[1]p20'!$I$59,"")</f>
        <v>59</v>
      </c>
      <c r="K124" s="388"/>
      <c r="L124" s="28"/>
      <c r="M124" s="388">
        <f>IF('[1]p20'!$K$59&lt;&gt;0,'[1]p20'!$K$59,"")</f>
        <v>17</v>
      </c>
      <c r="N124" s="388"/>
      <c r="O124" s="28"/>
      <c r="P124" s="28">
        <f>IF('[1]p20'!$L$59&lt;&gt;0,'[1]p20'!$L$59,"")</f>
        <v>9</v>
      </c>
      <c r="Q124" s="49"/>
      <c r="R124" s="388">
        <f>IF('[1]p20'!$J$59&lt;&gt;0,'[1]p20'!$J$59,"")</f>
        <v>33</v>
      </c>
      <c r="S124" s="388"/>
    </row>
    <row r="125" spans="1:19" s="2" customFormat="1" ht="13.5" customHeight="1">
      <c r="A125" s="347">
        <f>IF('[1]p20'!$A$60&lt;&gt;0,'[1]p20'!$A$60,"")</f>
      </c>
      <c r="B125" s="347"/>
      <c r="C125" s="347"/>
      <c r="D125" s="347"/>
      <c r="E125" s="347"/>
      <c r="F125" s="388">
        <f>IF('[1]p20'!$F$60&lt;&gt;0,'[1]p20'!$F$60,"")</f>
      </c>
      <c r="G125" s="388"/>
      <c r="H125" s="388">
        <f>IF('[1]p20'!$E$60&lt;&gt;0,'[1]p20'!$E$60,"")</f>
      </c>
      <c r="I125" s="388"/>
      <c r="J125" s="388">
        <f>IF('[1]p20'!$I$60&lt;&gt;0,'[1]p20'!$I$60,"")</f>
      </c>
      <c r="K125" s="388"/>
      <c r="L125" s="28"/>
      <c r="M125" s="388">
        <f>IF('[1]p20'!$K$60&lt;&gt;0,'[1]p20'!$K$60,"")</f>
      </c>
      <c r="N125" s="388"/>
      <c r="O125" s="28"/>
      <c r="P125" s="28">
        <f>IF('[1]p20'!$L$60&lt;&gt;0,'[1]p20'!$L$60,"")</f>
      </c>
      <c r="Q125" s="49"/>
      <c r="R125" s="388">
        <f>IF('[1]p20'!$J$60&lt;&gt;0,'[1]p20'!$J$60,"")</f>
      </c>
      <c r="S125" s="388"/>
    </row>
    <row r="126" spans="1:19" s="2" customFormat="1" ht="13.5" customHeight="1">
      <c r="A126" s="347">
        <f>IF('[1]p20'!$A$61&lt;&gt;0,'[1]p20'!$A$61,"")</f>
      </c>
      <c r="B126" s="347"/>
      <c r="C126" s="347"/>
      <c r="D126" s="347"/>
      <c r="E126" s="347"/>
      <c r="F126" s="388">
        <f>IF('[1]p20'!$F$61&lt;&gt;0,'[1]p20'!$F$61,"")</f>
      </c>
      <c r="G126" s="388"/>
      <c r="H126" s="388">
        <f>IF('[1]p20'!$E$61&lt;&gt;0,'[1]p20'!$E$61,"")</f>
      </c>
      <c r="I126" s="388"/>
      <c r="J126" s="388">
        <f>IF('[1]p20'!$I$61&lt;&gt;0,'[1]p20'!$I$61,"")</f>
      </c>
      <c r="K126" s="388"/>
      <c r="L126" s="28"/>
      <c r="M126" s="388">
        <f>IF('[1]p20'!$K$61&lt;&gt;0,'[1]p20'!$K$61,"")</f>
      </c>
      <c r="N126" s="388"/>
      <c r="O126" s="28"/>
      <c r="P126" s="28">
        <f>IF('[1]p20'!$L$61&lt;&gt;0,'[1]p20'!$L$61,"")</f>
      </c>
      <c r="Q126" s="49"/>
      <c r="R126" s="388">
        <f>IF('[1]p20'!$J$61&lt;&gt;0,'[1]p20'!$J$61,"")</f>
      </c>
      <c r="S126" s="388"/>
    </row>
    <row r="127" spans="1:19" s="41" customFormat="1" ht="11.25">
      <c r="A127" s="389" t="str">
        <f>T('[1]p21'!$C$13:$G$13)</f>
        <v>José Luiz Neto</v>
      </c>
      <c r="B127" s="390"/>
      <c r="C127" s="390"/>
      <c r="D127" s="390"/>
      <c r="E127" s="391"/>
      <c r="F127" s="392"/>
      <c r="G127" s="393"/>
      <c r="H127" s="393"/>
      <c r="I127" s="393"/>
      <c r="J127" s="393"/>
      <c r="K127" s="393"/>
      <c r="L127" s="393"/>
      <c r="M127" s="393"/>
      <c r="N127" s="393"/>
      <c r="O127" s="393"/>
      <c r="P127" s="393"/>
      <c r="Q127" s="393"/>
      <c r="R127" s="393"/>
      <c r="S127" s="393"/>
    </row>
    <row r="128" spans="1:19" s="2" customFormat="1" ht="13.5" customHeight="1">
      <c r="A128" s="347" t="str">
        <f>IF('[1]p21'!$A$57&lt;&gt;0,'[1]p21'!$A$57,"")</f>
        <v>Álgebra Vetorial e Geom. Analítica  T- 05</v>
      </c>
      <c r="B128" s="347"/>
      <c r="C128" s="347"/>
      <c r="D128" s="347"/>
      <c r="E128" s="347"/>
      <c r="F128" s="388">
        <f>IF('[1]p21'!$F$57&lt;&gt;0,'[1]p21'!$F$57,"")</f>
        <v>60</v>
      </c>
      <c r="G128" s="388"/>
      <c r="H128" s="388">
        <f>IF('[1]p21'!$E$57&lt;&gt;0,'[1]p21'!$E$57,"")</f>
        <v>4</v>
      </c>
      <c r="I128" s="388"/>
      <c r="J128" s="388">
        <f>IF('[1]p21'!$I$57&lt;&gt;0,'[1]p21'!$I$57,"")</f>
        <v>60</v>
      </c>
      <c r="K128" s="388"/>
      <c r="L128" s="28"/>
      <c r="M128" s="388">
        <f>IF('[1]p21'!$K$57&lt;&gt;0,'[1]p21'!$K$57,"")</f>
        <v>7</v>
      </c>
      <c r="N128" s="388"/>
      <c r="O128" s="28"/>
      <c r="P128" s="28">
        <f>IF('[1]p21'!$L$57&lt;&gt;0,'[1]p21'!$L$57,"")</f>
        <v>10</v>
      </c>
      <c r="Q128" s="49"/>
      <c r="R128" s="388">
        <f>IF('[1]p21'!$J$57&lt;&gt;0,'[1]p21'!$J$57,"")</f>
        <v>43</v>
      </c>
      <c r="S128" s="388"/>
    </row>
    <row r="129" spans="1:19" s="2" customFormat="1" ht="13.5" customHeight="1">
      <c r="A129" s="347" t="str">
        <f>IF('[1]p21'!$A$58&lt;&gt;0,'[1]p21'!$A$58,"")</f>
        <v>O Computador C/ Inst. De Ensino T- 01</v>
      </c>
      <c r="B129" s="347"/>
      <c r="C129" s="347"/>
      <c r="D129" s="347"/>
      <c r="E129" s="347"/>
      <c r="F129" s="388">
        <f>IF('[1]p21'!$F$58&lt;&gt;0,'[1]p21'!$F$58,"")</f>
        <v>60</v>
      </c>
      <c r="G129" s="388"/>
      <c r="H129" s="388">
        <f>IF('[1]p21'!$E$58&lt;&gt;0,'[1]p21'!$E$58,"")</f>
        <v>4</v>
      </c>
      <c r="I129" s="388"/>
      <c r="J129" s="388">
        <f>IF('[1]p21'!$I$58&lt;&gt;0,'[1]p21'!$I$58,"")</f>
        <v>7</v>
      </c>
      <c r="K129" s="388"/>
      <c r="L129" s="28"/>
      <c r="M129" s="388">
        <f>IF('[1]p21'!$K$58&lt;&gt;0,'[1]p21'!$K$58,"")</f>
      </c>
      <c r="N129" s="388"/>
      <c r="O129" s="28"/>
      <c r="P129" s="28">
        <f>IF('[1]p21'!$L$58&lt;&gt;0,'[1]p21'!$L$58,"")</f>
      </c>
      <c r="Q129" s="49"/>
      <c r="R129" s="388">
        <f>IF('[1]p21'!$J$58&lt;&gt;0,'[1]p21'!$J$58,"")</f>
        <v>7</v>
      </c>
      <c r="S129" s="388"/>
    </row>
    <row r="130" spans="1:19" s="2" customFormat="1" ht="13.5" customHeight="1">
      <c r="A130" s="347" t="str">
        <f>IF('[1]p21'!$A$59&lt;&gt;0,'[1]p21'!$A$59,"")</f>
        <v>Tem( Prática de Ensino) T- 01</v>
      </c>
      <c r="B130" s="347"/>
      <c r="C130" s="347"/>
      <c r="D130" s="347"/>
      <c r="E130" s="347"/>
      <c r="F130" s="388">
        <f>IF('[1]p21'!$F$59&lt;&gt;0,'[1]p21'!$F$59,"")</f>
        <v>60</v>
      </c>
      <c r="G130" s="388"/>
      <c r="H130" s="388">
        <f>IF('[1]p21'!$E$59&lt;&gt;0,'[1]p21'!$E$59,"")</f>
        <v>4</v>
      </c>
      <c r="I130" s="388"/>
      <c r="J130" s="388">
        <f>IF('[1]p21'!$I$59&lt;&gt;0,'[1]p21'!$I$59,"")</f>
        <v>14</v>
      </c>
      <c r="K130" s="388"/>
      <c r="L130" s="28"/>
      <c r="M130" s="388">
        <f>IF('[1]p21'!$K$59&lt;&gt;0,'[1]p21'!$K$59,"")</f>
        <v>1</v>
      </c>
      <c r="N130" s="388"/>
      <c r="O130" s="28"/>
      <c r="P130" s="28">
        <f>IF('[1]p21'!$L$59&lt;&gt;0,'[1]p21'!$L$59,"")</f>
      </c>
      <c r="Q130" s="49"/>
      <c r="R130" s="388">
        <f>IF('[1]p21'!$J$59&lt;&gt;0,'[1]p21'!$J$59,"")</f>
        <v>13</v>
      </c>
      <c r="S130" s="388"/>
    </row>
    <row r="131" spans="1:19" s="2" customFormat="1" ht="13.5" customHeight="1">
      <c r="A131" s="347">
        <f>IF('[1]p21'!$A$60&lt;&gt;0,'[1]p21'!$A$60,"")</f>
      </c>
      <c r="B131" s="347"/>
      <c r="C131" s="347"/>
      <c r="D131" s="347"/>
      <c r="E131" s="347"/>
      <c r="F131" s="388">
        <f>IF('[1]p21'!$F$60&lt;&gt;0,'[1]p21'!$F$60,"")</f>
      </c>
      <c r="G131" s="388"/>
      <c r="H131" s="388">
        <f>IF('[1]p21'!$E$60&lt;&gt;0,'[1]p21'!$E$60,"")</f>
      </c>
      <c r="I131" s="388"/>
      <c r="J131" s="388">
        <f>IF('[1]p21'!$I$60&lt;&gt;0,'[1]p21'!$I$60,"")</f>
      </c>
      <c r="K131" s="388"/>
      <c r="L131" s="28"/>
      <c r="M131" s="388">
        <f>IF('[1]p21'!$K$60&lt;&gt;0,'[1]p21'!$K$60,"")</f>
      </c>
      <c r="N131" s="388"/>
      <c r="O131" s="28"/>
      <c r="P131" s="28">
        <f>IF('[1]p21'!$L$60&lt;&gt;0,'[1]p21'!$L$60,"")</f>
      </c>
      <c r="Q131" s="49"/>
      <c r="R131" s="388">
        <f>IF('[1]p21'!$J$60&lt;&gt;0,'[1]p21'!$J$60,"")</f>
      </c>
      <c r="S131" s="388"/>
    </row>
    <row r="132" spans="1:19" s="2" customFormat="1" ht="13.5" customHeight="1">
      <c r="A132" s="347">
        <f>IF('[1]p21'!$A$61&lt;&gt;0,'[1]p21'!$A$61,"")</f>
      </c>
      <c r="B132" s="347"/>
      <c r="C132" s="347"/>
      <c r="D132" s="347"/>
      <c r="E132" s="347"/>
      <c r="F132" s="388">
        <f>IF('[1]p21'!$F$61&lt;&gt;0,'[1]p21'!$F$61,"")</f>
      </c>
      <c r="G132" s="388"/>
      <c r="H132" s="388">
        <f>IF('[1]p21'!$E$61&lt;&gt;0,'[1]p21'!$E$61,"")</f>
      </c>
      <c r="I132" s="388"/>
      <c r="J132" s="388">
        <f>IF('[1]p21'!$I$61&lt;&gt;0,'[1]p21'!$I$61,"")</f>
      </c>
      <c r="K132" s="388"/>
      <c r="L132" s="28"/>
      <c r="M132" s="388">
        <f>IF('[1]p21'!$K$61&lt;&gt;0,'[1]p21'!$K$61,"")</f>
      </c>
      <c r="N132" s="388"/>
      <c r="O132" s="28"/>
      <c r="P132" s="28">
        <f>IF('[1]p21'!$L$61&lt;&gt;0,'[1]p21'!$L$61,"")</f>
      </c>
      <c r="Q132" s="49"/>
      <c r="R132" s="388">
        <f>IF('[1]p21'!$J$61&lt;&gt;0,'[1]p21'!$J$61,"")</f>
      </c>
      <c r="S132" s="388"/>
    </row>
    <row r="133" spans="1:19" s="41" customFormat="1" ht="11.25">
      <c r="A133" s="389" t="str">
        <f>T('[1]p22'!$C$13:$G$13)</f>
        <v>Joseilson Raimundo de Lima</v>
      </c>
      <c r="B133" s="390"/>
      <c r="C133" s="390"/>
      <c r="D133" s="390"/>
      <c r="E133" s="391"/>
      <c r="F133" s="392"/>
      <c r="G133" s="393"/>
      <c r="H133" s="393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</row>
    <row r="134" spans="1:19" s="2" customFormat="1" ht="13.5" customHeight="1">
      <c r="A134" s="347" t="str">
        <f>IF('[1]p22'!$A$57&lt;&gt;0,'[1]p22'!$A$57,"")</f>
        <v>Cálculo Dif. E Integral  I  T- 03 </v>
      </c>
      <c r="B134" s="347"/>
      <c r="C134" s="347"/>
      <c r="D134" s="347"/>
      <c r="E134" s="347"/>
      <c r="F134" s="388">
        <f>IF('[1]p22'!$F$57&lt;&gt;0,'[1]p22'!$F$57,"")</f>
        <v>90</v>
      </c>
      <c r="G134" s="388"/>
      <c r="H134" s="388">
        <f>IF('[1]p22'!$E$57&lt;&gt;0,'[1]p22'!$E$57,"")</f>
        <v>6</v>
      </c>
      <c r="I134" s="388"/>
      <c r="J134" s="388">
        <f>IF('[1]p22'!$I$57&lt;&gt;0,'[1]p22'!$I$57,"")</f>
        <v>59</v>
      </c>
      <c r="K134" s="388"/>
      <c r="L134" s="28"/>
      <c r="M134" s="388">
        <f>IF('[1]p22'!$K$57&lt;&gt;0,'[1]p22'!$K$57,"")</f>
        <v>15</v>
      </c>
      <c r="N134" s="388"/>
      <c r="O134" s="28"/>
      <c r="P134" s="28">
        <f>IF('[1]p22'!$L$57&lt;&gt;0,'[1]p22'!$L$57,"")</f>
        <v>23</v>
      </c>
      <c r="Q134" s="49"/>
      <c r="R134" s="388">
        <f>IF('[1]p22'!$J$57&lt;&gt;0,'[1]p22'!$J$57,"")</f>
        <v>21</v>
      </c>
      <c r="S134" s="388"/>
    </row>
    <row r="135" spans="1:19" s="2" customFormat="1" ht="13.5" customHeight="1">
      <c r="A135" s="347" t="str">
        <f>IF('[1]p22'!$A$58&lt;&gt;0,'[1]p22'!$A$58,"")</f>
        <v>Cálculo Dif. E Integral  I  T- 05</v>
      </c>
      <c r="B135" s="347"/>
      <c r="C135" s="347"/>
      <c r="D135" s="347"/>
      <c r="E135" s="347"/>
      <c r="F135" s="388">
        <f>IF('[1]p22'!$F$58&lt;&gt;0,'[1]p22'!$F$58,"")</f>
        <v>90</v>
      </c>
      <c r="G135" s="388"/>
      <c r="H135" s="388">
        <f>IF('[1]p22'!$E$58&lt;&gt;0,'[1]p22'!$E$58,"")</f>
        <v>6</v>
      </c>
      <c r="I135" s="388"/>
      <c r="J135" s="388">
        <f>IF('[1]p22'!$I$58&lt;&gt;0,'[1]p22'!$I$58,"")</f>
        <v>54</v>
      </c>
      <c r="K135" s="388"/>
      <c r="L135" s="28"/>
      <c r="M135" s="388">
        <f>IF('[1]p22'!$K$58&lt;&gt;0,'[1]p22'!$K$58,"")</f>
        <v>29</v>
      </c>
      <c r="N135" s="388"/>
      <c r="O135" s="28"/>
      <c r="P135" s="28">
        <f>IF('[1]p22'!$L$58&lt;&gt;0,'[1]p22'!$L$58,"")</f>
        <v>9</v>
      </c>
      <c r="Q135" s="49"/>
      <c r="R135" s="388">
        <f>IF('[1]p22'!$J$58&lt;&gt;0,'[1]p22'!$J$58,"")</f>
        <v>16</v>
      </c>
      <c r="S135" s="388"/>
    </row>
    <row r="136" spans="1:19" s="2" customFormat="1" ht="13.5" customHeight="1">
      <c r="A136" s="347">
        <f>IF('[1]p22'!$A$59&lt;&gt;0,'[1]p22'!$A$59,"")</f>
      </c>
      <c r="B136" s="347"/>
      <c r="C136" s="347"/>
      <c r="D136" s="347"/>
      <c r="E136" s="347"/>
      <c r="F136" s="388">
        <f>IF('[1]p22'!$F$59&lt;&gt;0,'[1]p22'!$F$59,"")</f>
      </c>
      <c r="G136" s="388"/>
      <c r="H136" s="388">
        <f>IF('[1]p22'!$E$59&lt;&gt;0,'[1]p22'!$E$59,"")</f>
      </c>
      <c r="I136" s="388"/>
      <c r="J136" s="388">
        <f>IF('[1]p22'!$I$59&lt;&gt;0,'[1]p22'!$I$59,"")</f>
      </c>
      <c r="K136" s="388"/>
      <c r="L136" s="28"/>
      <c r="M136" s="388">
        <f>IF('[1]p22'!$K$59&lt;&gt;0,'[1]p22'!$K$59,"")</f>
      </c>
      <c r="N136" s="388"/>
      <c r="O136" s="28"/>
      <c r="P136" s="28">
        <f>IF('[1]p22'!$L$59&lt;&gt;0,'[1]p22'!$L$59,"")</f>
      </c>
      <c r="Q136" s="49"/>
      <c r="R136" s="388">
        <f>IF('[1]p22'!$J$59&lt;&gt;0,'[1]p22'!$J$59,"")</f>
      </c>
      <c r="S136" s="388"/>
    </row>
    <row r="137" spans="1:19" s="2" customFormat="1" ht="13.5" customHeight="1">
      <c r="A137" s="347">
        <f>IF('[1]p22'!$A$60&lt;&gt;0,'[1]p22'!$A$60,"")</f>
      </c>
      <c r="B137" s="347"/>
      <c r="C137" s="347"/>
      <c r="D137" s="347"/>
      <c r="E137" s="347"/>
      <c r="F137" s="388">
        <f>IF('[1]p22'!$F$60&lt;&gt;0,'[1]p22'!$F$60,"")</f>
      </c>
      <c r="G137" s="388"/>
      <c r="H137" s="388">
        <f>IF('[1]p22'!$E$60&lt;&gt;0,'[1]p22'!$E$60,"")</f>
      </c>
      <c r="I137" s="388"/>
      <c r="J137" s="388">
        <f>IF('[1]p22'!$I$60&lt;&gt;0,'[1]p22'!$I$60,"")</f>
      </c>
      <c r="K137" s="388"/>
      <c r="L137" s="28"/>
      <c r="M137" s="388">
        <f>IF('[1]p22'!$K$60&lt;&gt;0,'[1]p22'!$K$60,"")</f>
      </c>
      <c r="N137" s="388"/>
      <c r="O137" s="28"/>
      <c r="P137" s="28">
        <f>IF('[1]p22'!$L$60&lt;&gt;0,'[1]p22'!$L$60,"")</f>
      </c>
      <c r="Q137" s="49"/>
      <c r="R137" s="388">
        <f>IF('[1]p22'!$J$60&lt;&gt;0,'[1]p22'!$J$60,"")</f>
      </c>
      <c r="S137" s="388"/>
    </row>
    <row r="138" spans="1:19" s="2" customFormat="1" ht="13.5" customHeight="1">
      <c r="A138" s="347">
        <f>IF('[1]p22'!$A$61&lt;&gt;0,'[1]p22'!$A$61,"")</f>
      </c>
      <c r="B138" s="347"/>
      <c r="C138" s="347"/>
      <c r="D138" s="347"/>
      <c r="E138" s="347"/>
      <c r="F138" s="388">
        <f>IF('[1]p22'!$F$61&lt;&gt;0,'[1]p22'!$F$61,"")</f>
      </c>
      <c r="G138" s="388"/>
      <c r="H138" s="388">
        <f>IF('[1]p22'!$E$61&lt;&gt;0,'[1]p22'!$E$61,"")</f>
      </c>
      <c r="I138" s="388"/>
      <c r="J138" s="388">
        <f>IF('[1]p22'!$I$61&lt;&gt;0,'[1]p22'!$I$61,"")</f>
      </c>
      <c r="K138" s="388"/>
      <c r="L138" s="28"/>
      <c r="M138" s="388">
        <f>IF('[1]p22'!$K$61&lt;&gt;0,'[1]p22'!$K$61,"")</f>
      </c>
      <c r="N138" s="388"/>
      <c r="O138" s="28"/>
      <c r="P138" s="28">
        <f>IF('[1]p22'!$L$61&lt;&gt;0,'[1]p22'!$L$61,"")</f>
      </c>
      <c r="Q138" s="49"/>
      <c r="R138" s="388">
        <f>IF('[1]p22'!$J$61&lt;&gt;0,'[1]p22'!$J$61,"")</f>
      </c>
      <c r="S138" s="388"/>
    </row>
    <row r="139" spans="1:19" s="41" customFormat="1" ht="11.25">
      <c r="A139" s="389" t="str">
        <f>T('[1]p23'!$C$13:$G$13)</f>
        <v>Luiz Mendes Albuquerque Neto</v>
      </c>
      <c r="B139" s="390"/>
      <c r="C139" s="390"/>
      <c r="D139" s="390"/>
      <c r="E139" s="391"/>
      <c r="F139" s="392"/>
      <c r="G139" s="393"/>
      <c r="H139" s="393"/>
      <c r="I139" s="393"/>
      <c r="J139" s="393"/>
      <c r="K139" s="393"/>
      <c r="L139" s="393"/>
      <c r="M139" s="393"/>
      <c r="N139" s="393"/>
      <c r="O139" s="393"/>
      <c r="P139" s="393"/>
      <c r="Q139" s="393"/>
      <c r="R139" s="393"/>
      <c r="S139" s="393"/>
    </row>
    <row r="140" spans="1:19" s="2" customFormat="1" ht="13.5" customHeight="1">
      <c r="A140" s="347" t="str">
        <f>IF('[1]p23'!$A$57&lt;&gt;0,'[1]p23'!$A$57,"")</f>
        <v>Álgebra  I  T- 02</v>
      </c>
      <c r="B140" s="347"/>
      <c r="C140" s="347"/>
      <c r="D140" s="347"/>
      <c r="E140" s="347"/>
      <c r="F140" s="388">
        <f>IF('[1]p23'!$F$57&lt;&gt;0,'[1]p23'!$F$57,"")</f>
        <v>60</v>
      </c>
      <c r="G140" s="388"/>
      <c r="H140" s="388">
        <f>IF('[1]p23'!$E$57&lt;&gt;0,'[1]p23'!$E$57,"")</f>
        <v>4</v>
      </c>
      <c r="I140" s="388"/>
      <c r="J140" s="388">
        <f>IF('[1]p23'!$I$57&lt;&gt;0,'[1]p23'!$I$57,"")</f>
        <v>30</v>
      </c>
      <c r="K140" s="388"/>
      <c r="L140" s="28"/>
      <c r="M140" s="388">
        <f>IF('[1]p23'!$K$57&lt;&gt;0,'[1]p23'!$K$57,"")</f>
        <v>8</v>
      </c>
      <c r="N140" s="388"/>
      <c r="O140" s="28"/>
      <c r="P140" s="28">
        <f>IF('[1]p23'!$L$57&lt;&gt;0,'[1]p23'!$L$57,"")</f>
        <v>5</v>
      </c>
      <c r="Q140" s="49"/>
      <c r="R140" s="388">
        <f>IF('[1]p23'!$J$57&lt;&gt;0,'[1]p23'!$J$57,"")</f>
        <v>17</v>
      </c>
      <c r="S140" s="388"/>
    </row>
    <row r="141" spans="1:19" s="2" customFormat="1" ht="13.5" customHeight="1">
      <c r="A141" s="347" t="str">
        <f>IF('[1]p23'!$A$58&lt;&gt;0,'[1]p23'!$A$58,"")</f>
        <v>Cálculo Dif. E Integral I T- 02 ( Elétrica )</v>
      </c>
      <c r="B141" s="347"/>
      <c r="C141" s="347"/>
      <c r="D141" s="347"/>
      <c r="E141" s="347"/>
      <c r="F141" s="388">
        <f>IF('[1]p23'!$F$58&lt;&gt;0,'[1]p23'!$F$58,"")</f>
        <v>60</v>
      </c>
      <c r="G141" s="388"/>
      <c r="H141" s="388">
        <f>IF('[1]p23'!$E$58&lt;&gt;0,'[1]p23'!$E$58,"")</f>
        <v>4</v>
      </c>
      <c r="I141" s="388"/>
      <c r="J141" s="388">
        <f>IF('[1]p23'!$I$58&lt;&gt;0,'[1]p23'!$I$58,"")</f>
        <v>60</v>
      </c>
      <c r="K141" s="388"/>
      <c r="L141" s="28"/>
      <c r="M141" s="388">
        <f>IF('[1]p23'!$K$58&lt;&gt;0,'[1]p23'!$K$58,"")</f>
        <v>13</v>
      </c>
      <c r="N141" s="388"/>
      <c r="O141" s="28"/>
      <c r="P141" s="28">
        <f>IF('[1]p23'!$L$58&lt;&gt;0,'[1]p23'!$L$58,"")</f>
        <v>12</v>
      </c>
      <c r="Q141" s="49"/>
      <c r="R141" s="388">
        <f>IF('[1]p23'!$J$58&lt;&gt;0,'[1]p23'!$J$58,"")</f>
        <v>35</v>
      </c>
      <c r="S141" s="388"/>
    </row>
    <row r="142" spans="1:19" s="2" customFormat="1" ht="13.5" customHeight="1">
      <c r="A142" s="347" t="str">
        <f>IF('[1]p23'!$A$59&lt;&gt;0,'[1]p23'!$A$59,"")</f>
        <v>Equacöes Dif. Lineares T- 03</v>
      </c>
      <c r="B142" s="347"/>
      <c r="C142" s="347"/>
      <c r="D142" s="347"/>
      <c r="E142" s="347"/>
      <c r="F142" s="388">
        <f>IF('[1]p23'!$F$59&lt;&gt;0,'[1]p23'!$F$59,"")</f>
        <v>60</v>
      </c>
      <c r="G142" s="388"/>
      <c r="H142" s="388">
        <f>IF('[1]p23'!$E$59&lt;&gt;0,'[1]p23'!$E$59,"")</f>
        <v>4</v>
      </c>
      <c r="I142" s="388"/>
      <c r="J142" s="388">
        <f>IF('[1]p23'!$I$59&lt;&gt;0,'[1]p23'!$I$59,"")</f>
        <v>60</v>
      </c>
      <c r="K142" s="388"/>
      <c r="L142" s="28"/>
      <c r="M142" s="388">
        <f>IF('[1]p23'!$K$59&lt;&gt;0,'[1]p23'!$K$59,"")</f>
        <v>17</v>
      </c>
      <c r="N142" s="388"/>
      <c r="O142" s="28"/>
      <c r="P142" s="28">
        <f>IF('[1]p23'!$L$59&lt;&gt;0,'[1]p23'!$L$59,"")</f>
        <v>12</v>
      </c>
      <c r="Q142" s="49"/>
      <c r="R142" s="388">
        <f>IF('[1]p23'!$J$59&lt;&gt;0,'[1]p23'!$J$59,"")</f>
        <v>31</v>
      </c>
      <c r="S142" s="388"/>
    </row>
    <row r="143" spans="1:19" s="2" customFormat="1" ht="13.5" customHeight="1">
      <c r="A143" s="347">
        <f>IF('[1]p23'!$A$60&lt;&gt;0,'[1]p23'!$A$60,"")</f>
      </c>
      <c r="B143" s="347"/>
      <c r="C143" s="347"/>
      <c r="D143" s="347"/>
      <c r="E143" s="347"/>
      <c r="F143" s="388">
        <f>IF('[1]p23'!$F$60&lt;&gt;0,'[1]p23'!$F$60,"")</f>
      </c>
      <c r="G143" s="388"/>
      <c r="H143" s="388">
        <f>IF('[1]p23'!$E$60&lt;&gt;0,'[1]p23'!$E$60,"")</f>
      </c>
      <c r="I143" s="388"/>
      <c r="J143" s="388">
        <f>IF('[1]p23'!$I$60&lt;&gt;0,'[1]p23'!$I$60,"")</f>
      </c>
      <c r="K143" s="388"/>
      <c r="L143" s="28"/>
      <c r="M143" s="388">
        <f>IF('[1]p23'!$K$60&lt;&gt;0,'[1]p23'!$K$60,"")</f>
      </c>
      <c r="N143" s="388"/>
      <c r="O143" s="28"/>
      <c r="P143" s="28">
        <f>IF('[1]p23'!$L$60&lt;&gt;0,'[1]p23'!$L$60,"")</f>
      </c>
      <c r="Q143" s="49"/>
      <c r="R143" s="388">
        <f>IF('[1]p23'!$J$60&lt;&gt;0,'[1]p23'!$J$60,"")</f>
      </c>
      <c r="S143" s="388"/>
    </row>
    <row r="144" spans="1:19" s="2" customFormat="1" ht="13.5" customHeight="1">
      <c r="A144" s="347">
        <f>IF('[1]p23'!$A$61&lt;&gt;0,'[1]p23'!$A$61,"")</f>
      </c>
      <c r="B144" s="347"/>
      <c r="C144" s="347"/>
      <c r="D144" s="347"/>
      <c r="E144" s="347"/>
      <c r="F144" s="388">
        <f>IF('[1]p23'!$F$61&lt;&gt;0,'[1]p23'!$F$61,"")</f>
      </c>
      <c r="G144" s="388"/>
      <c r="H144" s="388">
        <f>IF('[1]p23'!$E$61&lt;&gt;0,'[1]p23'!$E$61,"")</f>
      </c>
      <c r="I144" s="388"/>
      <c r="J144" s="388">
        <f>IF('[1]p23'!$I$61&lt;&gt;0,'[1]p23'!$I$61,"")</f>
      </c>
      <c r="K144" s="388"/>
      <c r="L144" s="28"/>
      <c r="M144" s="388">
        <f>IF('[1]p23'!$K$61&lt;&gt;0,'[1]p23'!$K$61,"")</f>
      </c>
      <c r="N144" s="388"/>
      <c r="O144" s="28"/>
      <c r="P144" s="28">
        <f>IF('[1]p23'!$L$61&lt;&gt;0,'[1]p23'!$L$61,"")</f>
      </c>
      <c r="Q144" s="49"/>
      <c r="R144" s="388">
        <f>IF('[1]p23'!$J$61&lt;&gt;0,'[1]p23'!$J$61,"")</f>
      </c>
      <c r="S144" s="388"/>
    </row>
    <row r="145" spans="1:19" s="41" customFormat="1" ht="11.25">
      <c r="A145" s="389" t="str">
        <f>T('[1]p24'!$C$13:$G$13)</f>
        <v>Marco Aurélio Soares Souto</v>
      </c>
      <c r="B145" s="390"/>
      <c r="C145" s="390"/>
      <c r="D145" s="390"/>
      <c r="E145" s="391"/>
      <c r="F145" s="392"/>
      <c r="G145" s="393"/>
      <c r="H145" s="393"/>
      <c r="I145" s="393"/>
      <c r="J145" s="393"/>
      <c r="K145" s="393"/>
      <c r="L145" s="393"/>
      <c r="M145" s="393"/>
      <c r="N145" s="393"/>
      <c r="O145" s="393"/>
      <c r="P145" s="393"/>
      <c r="Q145" s="393"/>
      <c r="R145" s="393"/>
      <c r="S145" s="393"/>
    </row>
    <row r="146" spans="1:19" s="2" customFormat="1" ht="13.5" customHeight="1">
      <c r="A146" s="347" t="str">
        <f>IF('[1]p24'!$A$57&lt;&gt;0,'[1]p24'!$A$57,"")</f>
        <v>Equacöes Diferenciais T- 01 ( Elétrica )</v>
      </c>
      <c r="B146" s="347"/>
      <c r="C146" s="347"/>
      <c r="D146" s="347"/>
      <c r="E146" s="347"/>
      <c r="F146" s="388">
        <f>IF('[1]p24'!$F$57&lt;&gt;0,'[1]p24'!$F$57,"")</f>
        <v>60</v>
      </c>
      <c r="G146" s="388"/>
      <c r="H146" s="388">
        <f>IF('[1]p24'!$E$57&lt;&gt;0,'[1]p24'!$E$57,"")</f>
        <v>4</v>
      </c>
      <c r="I146" s="388"/>
      <c r="J146" s="388">
        <f>IF('[1]p24'!$I$57&lt;&gt;0,'[1]p24'!$I$57,"")</f>
        <v>47</v>
      </c>
      <c r="K146" s="388"/>
      <c r="L146" s="28"/>
      <c r="M146" s="388">
        <f>IF('[1]p24'!$K$57&lt;&gt;0,'[1]p24'!$K$57,"")</f>
        <v>7</v>
      </c>
      <c r="N146" s="388"/>
      <c r="O146" s="28"/>
      <c r="P146" s="28">
        <f>IF('[1]p24'!$L$57&lt;&gt;0,'[1]p24'!$L$57,"")</f>
        <v>7</v>
      </c>
      <c r="Q146" s="49"/>
      <c r="R146" s="388">
        <f>IF('[1]p24'!$J$57&lt;&gt;0,'[1]p24'!$J$57,"")</f>
        <v>33</v>
      </c>
      <c r="S146" s="388"/>
    </row>
    <row r="147" spans="1:19" s="2" customFormat="1" ht="13.5" customHeight="1">
      <c r="A147" s="347">
        <f>IF('[1]p24'!$A$58&lt;&gt;0,'[1]p24'!$A$58,"")</f>
      </c>
      <c r="B147" s="347"/>
      <c r="C147" s="347"/>
      <c r="D147" s="347"/>
      <c r="E147" s="347"/>
      <c r="F147" s="388">
        <f>IF('[1]p24'!$F$58&lt;&gt;0,'[1]p24'!$F$58,"")</f>
      </c>
      <c r="G147" s="388"/>
      <c r="H147" s="388">
        <f>IF('[1]p24'!$E$58&lt;&gt;0,'[1]p24'!$E$58,"")</f>
      </c>
      <c r="I147" s="388"/>
      <c r="J147" s="388">
        <f>IF('[1]p24'!$I$58&lt;&gt;0,'[1]p24'!$I$58,"")</f>
      </c>
      <c r="K147" s="388"/>
      <c r="L147" s="28"/>
      <c r="M147" s="388">
        <f>IF('[1]p24'!$K$58&lt;&gt;0,'[1]p24'!$K$58,"")</f>
      </c>
      <c r="N147" s="388"/>
      <c r="O147" s="28"/>
      <c r="P147" s="28">
        <f>IF('[1]p24'!$L$58&lt;&gt;0,'[1]p24'!$L$58,"")</f>
      </c>
      <c r="Q147" s="49"/>
      <c r="R147" s="388">
        <f>IF('[1]p24'!$J$58&lt;&gt;0,'[1]p24'!$J$58,"")</f>
      </c>
      <c r="S147" s="388"/>
    </row>
    <row r="148" spans="1:19" s="2" customFormat="1" ht="13.5" customHeight="1">
      <c r="A148" s="347">
        <f>IF('[1]p24'!$A$59&lt;&gt;0,'[1]p24'!$A$59,"")</f>
      </c>
      <c r="B148" s="347"/>
      <c r="C148" s="347"/>
      <c r="D148" s="347"/>
      <c r="E148" s="347"/>
      <c r="F148" s="388">
        <f>IF('[1]p24'!$F$59&lt;&gt;0,'[1]p24'!$F$59,"")</f>
      </c>
      <c r="G148" s="388"/>
      <c r="H148" s="388">
        <f>IF('[1]p24'!$E$59&lt;&gt;0,'[1]p24'!$E$59,"")</f>
      </c>
      <c r="I148" s="388"/>
      <c r="J148" s="388">
        <f>IF('[1]p24'!$I$59&lt;&gt;0,'[1]p24'!$I$59,"")</f>
      </c>
      <c r="K148" s="388"/>
      <c r="L148" s="28"/>
      <c r="M148" s="388">
        <f>IF('[1]p24'!$K$59&lt;&gt;0,'[1]p24'!$K$59,"")</f>
      </c>
      <c r="N148" s="388"/>
      <c r="O148" s="28"/>
      <c r="P148" s="28">
        <f>IF('[1]p24'!$L$59&lt;&gt;0,'[1]p24'!$L$59,"")</f>
      </c>
      <c r="Q148" s="49"/>
      <c r="R148" s="388">
        <f>IF('[1]p24'!$J$59&lt;&gt;0,'[1]p24'!$J$59,"")</f>
      </c>
      <c r="S148" s="388"/>
    </row>
    <row r="149" spans="1:19" s="2" customFormat="1" ht="13.5" customHeight="1">
      <c r="A149" s="347">
        <f>IF('[1]p24'!$A$60&lt;&gt;0,'[1]p24'!$A$60,"")</f>
      </c>
      <c r="B149" s="347"/>
      <c r="C149" s="347"/>
      <c r="D149" s="347"/>
      <c r="E149" s="347"/>
      <c r="F149" s="388">
        <f>IF('[1]p24'!$F$60&lt;&gt;0,'[1]p24'!$F$60,"")</f>
      </c>
      <c r="G149" s="388"/>
      <c r="H149" s="388">
        <f>IF('[1]p24'!$E$60&lt;&gt;0,'[1]p24'!$E$60,"")</f>
      </c>
      <c r="I149" s="388"/>
      <c r="J149" s="388">
        <f>IF('[1]p24'!$I$60&lt;&gt;0,'[1]p24'!$I$60,"")</f>
      </c>
      <c r="K149" s="388"/>
      <c r="L149" s="28"/>
      <c r="M149" s="388">
        <f>IF('[1]p24'!$K$60&lt;&gt;0,'[1]p24'!$K$60,"")</f>
      </c>
      <c r="N149" s="388"/>
      <c r="O149" s="28"/>
      <c r="P149" s="28">
        <f>IF('[1]p24'!$L$60&lt;&gt;0,'[1]p24'!$L$60,"")</f>
      </c>
      <c r="Q149" s="49"/>
      <c r="R149" s="388">
        <f>IF('[1]p24'!$J$60&lt;&gt;0,'[1]p24'!$J$60,"")</f>
      </c>
      <c r="S149" s="388"/>
    </row>
    <row r="150" spans="1:19" s="2" customFormat="1" ht="13.5" customHeight="1">
      <c r="A150" s="347">
        <f>IF('[1]p24'!$A$61&lt;&gt;0,'[1]p24'!$A$61,"")</f>
      </c>
      <c r="B150" s="347"/>
      <c r="C150" s="347"/>
      <c r="D150" s="347"/>
      <c r="E150" s="347"/>
      <c r="F150" s="388">
        <f>IF('[1]p24'!$F$61&lt;&gt;0,'[1]p24'!$F$61,"")</f>
      </c>
      <c r="G150" s="388"/>
      <c r="H150" s="388">
        <f>IF('[1]p24'!$E$61&lt;&gt;0,'[1]p24'!$E$61,"")</f>
      </c>
      <c r="I150" s="388"/>
      <c r="J150" s="388">
        <f>IF('[1]p24'!$I$61&lt;&gt;0,'[1]p24'!$I$61,"")</f>
      </c>
      <c r="K150" s="388"/>
      <c r="L150" s="28"/>
      <c r="M150" s="388">
        <f>IF('[1]p24'!$K$61&lt;&gt;0,'[1]p24'!$K$61,"")</f>
      </c>
      <c r="N150" s="388"/>
      <c r="O150" s="28"/>
      <c r="P150" s="28">
        <f>IF('[1]p24'!$L$61&lt;&gt;0,'[1]p24'!$L$61,"")</f>
      </c>
      <c r="Q150" s="49"/>
      <c r="R150" s="388">
        <f>IF('[1]p24'!$J$61&lt;&gt;0,'[1]p24'!$J$61,"")</f>
      </c>
      <c r="S150" s="388"/>
    </row>
    <row r="151" spans="1:19" s="41" customFormat="1" ht="11.25">
      <c r="A151" s="389" t="str">
        <f>T('[1]p25'!$C$13:$G$13)</f>
        <v>Marisa de Sales Monteiro</v>
      </c>
      <c r="B151" s="390"/>
      <c r="C151" s="390"/>
      <c r="D151" s="390"/>
      <c r="E151" s="391"/>
      <c r="F151" s="392"/>
      <c r="G151" s="393"/>
      <c r="H151" s="393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</row>
    <row r="152" spans="1:19" s="2" customFormat="1" ht="13.5" customHeight="1">
      <c r="A152" s="347" t="str">
        <f>IF('[1]p25'!$A$57&lt;&gt;0,'[1]p25'!$A$57,"")</f>
        <v>Cálculo Dif. E Integral  III T- 01</v>
      </c>
      <c r="B152" s="347"/>
      <c r="C152" s="347"/>
      <c r="D152" s="347"/>
      <c r="E152" s="347"/>
      <c r="F152" s="388">
        <f>IF('[1]p25'!$F$57&lt;&gt;0,'[1]p25'!$F$57,"")</f>
        <v>70</v>
      </c>
      <c r="G152" s="388"/>
      <c r="H152" s="388">
        <f>IF('[1]p25'!$E$57&lt;&gt;0,'[1]p25'!$E$57,"")</f>
        <v>6</v>
      </c>
      <c r="I152" s="388"/>
      <c r="J152" s="388">
        <f>IF('[1]p25'!$I$57&lt;&gt;0,'[1]p25'!$I$57,"")</f>
        <v>59</v>
      </c>
      <c r="K152" s="388"/>
      <c r="L152" s="28"/>
      <c r="M152" s="388">
        <f>IF('[1]p25'!$K$57&lt;&gt;0,'[1]p25'!$K$57,"")</f>
        <v>17</v>
      </c>
      <c r="N152" s="388"/>
      <c r="O152" s="28"/>
      <c r="P152" s="28">
        <f>IF('[1]p25'!$L$57&lt;&gt;0,'[1]p25'!$L$57,"")</f>
        <v>9</v>
      </c>
      <c r="Q152" s="49"/>
      <c r="R152" s="388">
        <f>IF('[1]p25'!$J$57&lt;&gt;0,'[1]p25'!$J$57,"")</f>
        <v>33</v>
      </c>
      <c r="S152" s="388"/>
    </row>
    <row r="153" spans="1:19" s="2" customFormat="1" ht="13.5" customHeight="1">
      <c r="A153" s="347" t="str">
        <f>IF('[1]p25'!$A$58&lt;&gt;0,'[1]p25'!$A$58,"")</f>
        <v>Cálculo Dif. E Integral  III T- 03</v>
      </c>
      <c r="B153" s="347"/>
      <c r="C153" s="347"/>
      <c r="D153" s="347"/>
      <c r="E153" s="347"/>
      <c r="F153" s="388">
        <f>IF('[1]p25'!$F$58&lt;&gt;0,'[1]p25'!$F$58,"")</f>
        <v>90</v>
      </c>
      <c r="G153" s="388"/>
      <c r="H153" s="388">
        <f>IF('[1]p25'!$E$58&lt;&gt;0,'[1]p25'!$E$58,"")</f>
        <v>6</v>
      </c>
      <c r="I153" s="388"/>
      <c r="J153" s="388">
        <f>IF('[1]p25'!$I$58&lt;&gt;0,'[1]p25'!$I$58,"")</f>
        <v>60</v>
      </c>
      <c r="K153" s="388"/>
      <c r="L153" s="28"/>
      <c r="M153" s="388">
        <f>IF('[1]p25'!$K$58&lt;&gt;0,'[1]p25'!$K$58,"")</f>
        <v>20</v>
      </c>
      <c r="N153" s="388"/>
      <c r="O153" s="28"/>
      <c r="P153" s="28">
        <f>IF('[1]p25'!$L$58&lt;&gt;0,'[1]p25'!$L$58,"")</f>
        <v>12</v>
      </c>
      <c r="Q153" s="49"/>
      <c r="R153" s="388">
        <f>IF('[1]p25'!$J$58&lt;&gt;0,'[1]p25'!$J$58,"")</f>
        <v>28</v>
      </c>
      <c r="S153" s="388"/>
    </row>
    <row r="154" spans="1:19" s="2" customFormat="1" ht="13.5" customHeight="1">
      <c r="A154" s="347">
        <f>IF('[1]p25'!$A$59&lt;&gt;0,'[1]p25'!$A$59,"")</f>
      </c>
      <c r="B154" s="347"/>
      <c r="C154" s="347"/>
      <c r="D154" s="347"/>
      <c r="E154" s="347"/>
      <c r="F154" s="388">
        <f>IF('[1]p25'!$F$59&lt;&gt;0,'[1]p25'!$F$59,"")</f>
      </c>
      <c r="G154" s="388"/>
      <c r="H154" s="388">
        <f>IF('[1]p25'!$E$59&lt;&gt;0,'[1]p25'!$E$59,"")</f>
      </c>
      <c r="I154" s="388"/>
      <c r="J154" s="388">
        <f>IF('[1]p25'!$I$59&lt;&gt;0,'[1]p25'!$I$59,"")</f>
      </c>
      <c r="K154" s="388"/>
      <c r="L154" s="28"/>
      <c r="M154" s="388">
        <f>IF('[1]p25'!$K$59&lt;&gt;0,'[1]p25'!$K$59,"")</f>
      </c>
      <c r="N154" s="388"/>
      <c r="O154" s="28"/>
      <c r="P154" s="28">
        <f>IF('[1]p25'!$L$59&lt;&gt;0,'[1]p25'!$L$59,"")</f>
      </c>
      <c r="Q154" s="49"/>
      <c r="R154" s="388">
        <f>IF('[1]p25'!$J$59&lt;&gt;0,'[1]p25'!$J$59,"")</f>
      </c>
      <c r="S154" s="388"/>
    </row>
    <row r="155" spans="1:19" s="2" customFormat="1" ht="13.5" customHeight="1">
      <c r="A155" s="347">
        <f>IF('[1]p25'!$A$60&lt;&gt;0,'[1]p25'!$A$60,"")</f>
      </c>
      <c r="B155" s="347"/>
      <c r="C155" s="347"/>
      <c r="D155" s="347"/>
      <c r="E155" s="347"/>
      <c r="F155" s="388">
        <f>IF('[1]p25'!$F$60&lt;&gt;0,'[1]p25'!$F$60,"")</f>
      </c>
      <c r="G155" s="388"/>
      <c r="H155" s="388">
        <f>IF('[1]p25'!$E$60&lt;&gt;0,'[1]p25'!$E$60,"")</f>
      </c>
      <c r="I155" s="388"/>
      <c r="J155" s="388">
        <f>IF('[1]p25'!$I$60&lt;&gt;0,'[1]p25'!$I$60,"")</f>
      </c>
      <c r="K155" s="388"/>
      <c r="L155" s="28"/>
      <c r="M155" s="388">
        <f>IF('[1]p25'!$K$60&lt;&gt;0,'[1]p25'!$K$60,"")</f>
      </c>
      <c r="N155" s="388"/>
      <c r="O155" s="28"/>
      <c r="P155" s="28">
        <f>IF('[1]p25'!$L$60&lt;&gt;0,'[1]p25'!$L$60,"")</f>
      </c>
      <c r="Q155" s="49"/>
      <c r="R155" s="388">
        <f>IF('[1]p25'!$J$60&lt;&gt;0,'[1]p25'!$J$60,"")</f>
      </c>
      <c r="S155" s="388"/>
    </row>
    <row r="156" spans="1:19" s="2" customFormat="1" ht="13.5" customHeight="1">
      <c r="A156" s="347">
        <f>IF('[1]p25'!$A$61&lt;&gt;0,'[1]p25'!$A$61,"")</f>
      </c>
      <c r="B156" s="347"/>
      <c r="C156" s="347"/>
      <c r="D156" s="347"/>
      <c r="E156" s="347"/>
      <c r="F156" s="388">
        <f>IF('[1]p25'!$F$61&lt;&gt;0,'[1]p25'!$F$61,"")</f>
      </c>
      <c r="G156" s="388"/>
      <c r="H156" s="388">
        <f>IF('[1]p25'!$E$61&lt;&gt;0,'[1]p25'!$E$61,"")</f>
      </c>
      <c r="I156" s="388"/>
      <c r="J156" s="388">
        <f>IF('[1]p25'!$I$61&lt;&gt;0,'[1]p25'!$I$61,"")</f>
      </c>
      <c r="K156" s="388"/>
      <c r="L156" s="28"/>
      <c r="M156" s="388">
        <f>IF('[1]p25'!$K$61&lt;&gt;0,'[1]p25'!$K$61,"")</f>
      </c>
      <c r="N156" s="388"/>
      <c r="O156" s="28"/>
      <c r="P156" s="28">
        <f>IF('[1]p25'!$L$61&lt;&gt;0,'[1]p25'!$L$61,"")</f>
      </c>
      <c r="Q156" s="49"/>
      <c r="R156" s="388">
        <f>IF('[1]p25'!$J$61&lt;&gt;0,'[1]p25'!$J$61,"")</f>
      </c>
      <c r="S156" s="388"/>
    </row>
    <row r="157" spans="1:19" s="41" customFormat="1" ht="11.25">
      <c r="A157" s="389" t="str">
        <f>T('[1]p26'!$C$13:$G$13)</f>
        <v>Miriam Costa</v>
      </c>
      <c r="B157" s="390"/>
      <c r="C157" s="390"/>
      <c r="D157" s="390"/>
      <c r="E157" s="391"/>
      <c r="F157" s="392"/>
      <c r="G157" s="393"/>
      <c r="H157" s="393"/>
      <c r="I157" s="393"/>
      <c r="J157" s="393"/>
      <c r="K157" s="393"/>
      <c r="L157" s="393"/>
      <c r="M157" s="393"/>
      <c r="N157" s="393"/>
      <c r="O157" s="393"/>
      <c r="P157" s="393"/>
      <c r="Q157" s="393"/>
      <c r="R157" s="393"/>
      <c r="S157" s="393"/>
    </row>
    <row r="158" spans="1:19" s="2" customFormat="1" ht="13.5" customHeight="1">
      <c r="A158" s="347" t="str">
        <f>IF('[1]p26'!$A$57&lt;&gt;0,'[1]p26'!$A$57,"")</f>
        <v>Álgebra  I  T- 01</v>
      </c>
      <c r="B158" s="347"/>
      <c r="C158" s="347"/>
      <c r="D158" s="347"/>
      <c r="E158" s="347"/>
      <c r="F158" s="388">
        <f>IF('[1]p26'!$F$57&lt;&gt;0,'[1]p26'!$F$57,"")</f>
        <v>60</v>
      </c>
      <c r="G158" s="388"/>
      <c r="H158" s="388">
        <f>IF('[1]p26'!$E$57&lt;&gt;0,'[1]p26'!$E$57,"")</f>
        <v>4</v>
      </c>
      <c r="I158" s="388"/>
      <c r="J158" s="388">
        <f>IF('[1]p26'!$I$57&lt;&gt;0,'[1]p26'!$I$57,"")</f>
        <v>17</v>
      </c>
      <c r="K158" s="388"/>
      <c r="L158" s="28"/>
      <c r="M158" s="388">
        <f>IF('[1]p26'!$K$57&lt;&gt;0,'[1]p26'!$K$57,"")</f>
        <v>9</v>
      </c>
      <c r="N158" s="388"/>
      <c r="O158" s="28"/>
      <c r="P158" s="28">
        <f>IF('[1]p26'!$L$57&lt;&gt;0,'[1]p26'!$L$57,"")</f>
        <v>1</v>
      </c>
      <c r="Q158" s="49"/>
      <c r="R158" s="388">
        <f>IF('[1]p26'!$J$57&lt;&gt;0,'[1]p26'!$J$57,"")</f>
        <v>7</v>
      </c>
      <c r="S158" s="388"/>
    </row>
    <row r="159" spans="1:19" s="2" customFormat="1" ht="13.5" customHeight="1">
      <c r="A159" s="347" t="str">
        <f>IF('[1]p26'!$A$58&lt;&gt;0,'[1]p26'!$A$58,"")</f>
        <v>Álgebra Linear  I  T- 02</v>
      </c>
      <c r="B159" s="347"/>
      <c r="C159" s="347"/>
      <c r="D159" s="347"/>
      <c r="E159" s="347"/>
      <c r="F159" s="388">
        <f>IF('[1]p26'!$F$58&lt;&gt;0,'[1]p26'!$F$58,"")</f>
        <v>60</v>
      </c>
      <c r="G159" s="388"/>
      <c r="H159" s="388">
        <f>IF('[1]p26'!$E$58&lt;&gt;0,'[1]p26'!$E$58,"")</f>
        <v>4</v>
      </c>
      <c r="I159" s="388"/>
      <c r="J159" s="388">
        <f>IF('[1]p26'!$I$58&lt;&gt;0,'[1]p26'!$I$58,"")</f>
        <v>59</v>
      </c>
      <c r="K159" s="388"/>
      <c r="L159" s="28"/>
      <c r="M159" s="388">
        <f>IF('[1]p26'!$K$58&lt;&gt;0,'[1]p26'!$K$58,"")</f>
        <v>22</v>
      </c>
      <c r="N159" s="388"/>
      <c r="O159" s="28"/>
      <c r="P159" s="28">
        <f>IF('[1]p26'!$L$58&lt;&gt;0,'[1]p26'!$L$58,"")</f>
        <v>16</v>
      </c>
      <c r="Q159" s="49"/>
      <c r="R159" s="388">
        <f>IF('[1]p26'!$J$58&lt;&gt;0,'[1]p26'!$J$58,"")</f>
        <v>21</v>
      </c>
      <c r="S159" s="388"/>
    </row>
    <row r="160" spans="1:19" s="2" customFormat="1" ht="13.5" customHeight="1">
      <c r="A160" s="347" t="str">
        <f>IF('[1]p26'!$A$59&lt;&gt;0,'[1]p26'!$A$59,"")</f>
        <v>Álgebra Linear  I  T- 03</v>
      </c>
      <c r="B160" s="347"/>
      <c r="C160" s="347"/>
      <c r="D160" s="347"/>
      <c r="E160" s="347"/>
      <c r="F160" s="388">
        <f>IF('[1]p26'!$F$59&lt;&gt;0,'[1]p26'!$F$59,"")</f>
        <v>60</v>
      </c>
      <c r="G160" s="388"/>
      <c r="H160" s="388">
        <f>IF('[1]p26'!$E$59&lt;&gt;0,'[1]p26'!$E$59,"")</f>
        <v>4</v>
      </c>
      <c r="I160" s="388"/>
      <c r="J160" s="388">
        <f>IF('[1]p26'!$I$59&lt;&gt;0,'[1]p26'!$I$59,"")</f>
        <v>52</v>
      </c>
      <c r="K160" s="388"/>
      <c r="L160" s="28"/>
      <c r="M160" s="388">
        <f>IF('[1]p26'!$K$59&lt;&gt;0,'[1]p26'!$K$59,"")</f>
        <v>24</v>
      </c>
      <c r="N160" s="388"/>
      <c r="O160" s="28"/>
      <c r="P160" s="28">
        <f>IF('[1]p26'!$L$59&lt;&gt;0,'[1]p26'!$L$59,"")</f>
        <v>6</v>
      </c>
      <c r="Q160" s="49"/>
      <c r="R160" s="388">
        <f>IF('[1]p26'!$J$59&lt;&gt;0,'[1]p26'!$J$59,"")</f>
        <v>22</v>
      </c>
      <c r="S160" s="388"/>
    </row>
    <row r="161" spans="1:19" s="2" customFormat="1" ht="13.5" customHeight="1">
      <c r="A161" s="347">
        <f>IF('[1]p26'!$A$60&lt;&gt;0,'[1]p26'!$A$60,"")</f>
      </c>
      <c r="B161" s="347"/>
      <c r="C161" s="347"/>
      <c r="D161" s="347"/>
      <c r="E161" s="347"/>
      <c r="F161" s="388">
        <f>IF('[1]p26'!$F$60&lt;&gt;0,'[1]p26'!$F$60,"")</f>
      </c>
      <c r="G161" s="388"/>
      <c r="H161" s="388">
        <f>IF('[1]p26'!$E$60&lt;&gt;0,'[1]p26'!$E$60,"")</f>
      </c>
      <c r="I161" s="388"/>
      <c r="J161" s="388">
        <f>IF('[1]p26'!$I$60&lt;&gt;0,'[1]p26'!$I$60,"")</f>
      </c>
      <c r="K161" s="388"/>
      <c r="L161" s="28"/>
      <c r="M161" s="388">
        <f>IF('[1]p26'!$K$60&lt;&gt;0,'[1]p26'!$K$60,"")</f>
      </c>
      <c r="N161" s="388"/>
      <c r="O161" s="28"/>
      <c r="P161" s="28">
        <f>IF('[1]p26'!$L$60&lt;&gt;0,'[1]p26'!$L$60,"")</f>
      </c>
      <c r="Q161" s="49"/>
      <c r="R161" s="388">
        <f>IF('[1]p26'!$J$60&lt;&gt;0,'[1]p26'!$J$60,"")</f>
      </c>
      <c r="S161" s="388"/>
    </row>
    <row r="162" spans="1:19" s="2" customFormat="1" ht="13.5" customHeight="1">
      <c r="A162" s="347">
        <f>IF('[1]p26'!$A$61&lt;&gt;0,'[1]p26'!$A$61,"")</f>
      </c>
      <c r="B162" s="347"/>
      <c r="C162" s="347"/>
      <c r="D162" s="347"/>
      <c r="E162" s="347"/>
      <c r="F162" s="388">
        <f>IF('[1]p26'!$F$61&lt;&gt;0,'[1]p26'!$F$61,"")</f>
      </c>
      <c r="G162" s="388"/>
      <c r="H162" s="388">
        <f>IF('[1]p26'!$E$61&lt;&gt;0,'[1]p26'!$E$61,"")</f>
      </c>
      <c r="I162" s="388"/>
      <c r="J162" s="388">
        <f>IF('[1]p26'!$I$61&lt;&gt;0,'[1]p26'!$I$61,"")</f>
      </c>
      <c r="K162" s="388"/>
      <c r="L162" s="28"/>
      <c r="M162" s="388">
        <f>IF('[1]p26'!$K$61&lt;&gt;0,'[1]p26'!$K$61,"")</f>
      </c>
      <c r="N162" s="388"/>
      <c r="O162" s="28"/>
      <c r="P162" s="28">
        <f>IF('[1]p26'!$L$61&lt;&gt;0,'[1]p26'!$L$61,"")</f>
      </c>
      <c r="Q162" s="49"/>
      <c r="R162" s="388">
        <f>IF('[1]p26'!$J$61&lt;&gt;0,'[1]p26'!$J$61,"")</f>
      </c>
      <c r="S162" s="388"/>
    </row>
    <row r="163" spans="1:19" s="41" customFormat="1" ht="11.25">
      <c r="A163" s="389" t="str">
        <f>T('[1]p27'!$C$13:$G$13)</f>
        <v>Rosana Marques da Silva</v>
      </c>
      <c r="B163" s="390"/>
      <c r="C163" s="390"/>
      <c r="D163" s="390"/>
      <c r="E163" s="391"/>
      <c r="F163" s="392"/>
      <c r="G163" s="393"/>
      <c r="H163" s="393"/>
      <c r="I163" s="393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</row>
    <row r="164" spans="1:19" s="2" customFormat="1" ht="13.5" customHeight="1">
      <c r="A164" s="347" t="str">
        <f>IF('[1]p27'!$A$57&lt;&gt;0,'[1]p27'!$A$57,"")</f>
        <v>Fund. De Matemática Elementar  I  T- 01</v>
      </c>
      <c r="B164" s="347"/>
      <c r="C164" s="347"/>
      <c r="D164" s="347"/>
      <c r="E164" s="347"/>
      <c r="F164" s="388">
        <f>IF('[1]p27'!$F$57&lt;&gt;0,'[1]p27'!$F$57,"")</f>
        <v>60</v>
      </c>
      <c r="G164" s="388"/>
      <c r="H164" s="388">
        <f>IF('[1]p27'!$E$57&lt;&gt;0,'[1]p27'!$E$57,"")</f>
        <v>4</v>
      </c>
      <c r="I164" s="388"/>
      <c r="J164" s="388">
        <f>IF('[1]p27'!$I$57&lt;&gt;0,'[1]p27'!$I$57,"")</f>
        <v>31</v>
      </c>
      <c r="K164" s="388"/>
      <c r="L164" s="28"/>
      <c r="M164" s="388">
        <f>IF('[1]p27'!$K$57&lt;&gt;0,'[1]p27'!$K$57,"")</f>
        <v>11</v>
      </c>
      <c r="N164" s="388"/>
      <c r="O164" s="28"/>
      <c r="P164" s="28">
        <f>IF('[1]p27'!$L$57&lt;&gt;0,'[1]p27'!$L$57,"")</f>
        <v>5</v>
      </c>
      <c r="Q164" s="49"/>
      <c r="R164" s="388">
        <f>IF('[1]p27'!$J$57&lt;&gt;0,'[1]p27'!$J$57,"")</f>
        <v>15</v>
      </c>
      <c r="S164" s="388"/>
    </row>
    <row r="165" spans="1:19" s="2" customFormat="1" ht="13.5" customHeight="1">
      <c r="A165" s="347" t="str">
        <f>IF('[1]p27'!$A$58&lt;&gt;0,'[1]p27'!$A$58,"")</f>
        <v>Fund. De Matemática Elementar  I  T- 02</v>
      </c>
      <c r="B165" s="347"/>
      <c r="C165" s="347"/>
      <c r="D165" s="347"/>
      <c r="E165" s="347"/>
      <c r="F165" s="388">
        <f>IF('[1]p27'!$F$58&lt;&gt;0,'[1]p27'!$F$58,"")</f>
        <v>60</v>
      </c>
      <c r="G165" s="388"/>
      <c r="H165" s="388">
        <f>IF('[1]p27'!$E$58&lt;&gt;0,'[1]p27'!$E$58,"")</f>
        <v>4</v>
      </c>
      <c r="I165" s="388"/>
      <c r="J165" s="388">
        <f>IF('[1]p27'!$I$58&lt;&gt;0,'[1]p27'!$I$58,"")</f>
        <v>28</v>
      </c>
      <c r="K165" s="388"/>
      <c r="L165" s="28"/>
      <c r="M165" s="388">
        <f>IF('[1]p27'!$K$58&lt;&gt;0,'[1]p27'!$K$58,"")</f>
        <v>8</v>
      </c>
      <c r="N165" s="388"/>
      <c r="O165" s="28"/>
      <c r="P165" s="28">
        <f>IF('[1]p27'!$L$58&lt;&gt;0,'[1]p27'!$L$58,"")</f>
        <v>7</v>
      </c>
      <c r="Q165" s="49"/>
      <c r="R165" s="388">
        <f>IF('[1]p27'!$J$58&lt;&gt;0,'[1]p27'!$J$58,"")</f>
        <v>13</v>
      </c>
      <c r="S165" s="388"/>
    </row>
    <row r="166" spans="1:19" s="2" customFormat="1" ht="13.5" customHeight="1">
      <c r="A166" s="347">
        <f>IF('[1]p27'!$A$59&lt;&gt;0,'[1]p27'!$A$59,"")</f>
      </c>
      <c r="B166" s="347"/>
      <c r="C166" s="347"/>
      <c r="D166" s="347"/>
      <c r="E166" s="347"/>
      <c r="F166" s="388">
        <f>IF('[1]p27'!$F$59&lt;&gt;0,'[1]p27'!$F$59,"")</f>
      </c>
      <c r="G166" s="388"/>
      <c r="H166" s="388">
        <f>IF('[1]p27'!$E$59&lt;&gt;0,'[1]p27'!$E$59,"")</f>
      </c>
      <c r="I166" s="388"/>
      <c r="J166" s="388">
        <f>IF('[1]p27'!$I$59&lt;&gt;0,'[1]p27'!$I$59,"")</f>
      </c>
      <c r="K166" s="388"/>
      <c r="L166" s="28"/>
      <c r="M166" s="388">
        <f>IF('[1]p27'!$K$59&lt;&gt;0,'[1]p27'!$K$59,"")</f>
      </c>
      <c r="N166" s="388"/>
      <c r="O166" s="28"/>
      <c r="P166" s="28">
        <f>IF('[1]p27'!$L$59&lt;&gt;0,'[1]p27'!$L$59,"")</f>
      </c>
      <c r="Q166" s="49"/>
      <c r="R166" s="388">
        <f>IF('[1]p27'!$J$59&lt;&gt;0,'[1]p27'!$J$59,"")</f>
      </c>
      <c r="S166" s="388"/>
    </row>
    <row r="167" spans="1:19" s="2" customFormat="1" ht="13.5" customHeight="1">
      <c r="A167" s="347">
        <f>IF('[1]p27'!$A$60&lt;&gt;0,'[1]p27'!$A$60,"")</f>
      </c>
      <c r="B167" s="347"/>
      <c r="C167" s="347"/>
      <c r="D167" s="347"/>
      <c r="E167" s="347"/>
      <c r="F167" s="388">
        <f>IF('[1]p27'!$F$60&lt;&gt;0,'[1]p27'!$F$60,"")</f>
      </c>
      <c r="G167" s="388"/>
      <c r="H167" s="388">
        <f>IF('[1]p27'!$E$60&lt;&gt;0,'[1]p27'!$E$60,"")</f>
      </c>
      <c r="I167" s="388"/>
      <c r="J167" s="388">
        <f>IF('[1]p27'!$I$60&lt;&gt;0,'[1]p27'!$I$60,"")</f>
      </c>
      <c r="K167" s="388"/>
      <c r="L167" s="28"/>
      <c r="M167" s="388">
        <f>IF('[1]p27'!$K$60&lt;&gt;0,'[1]p27'!$K$60,"")</f>
      </c>
      <c r="N167" s="388"/>
      <c r="O167" s="28"/>
      <c r="P167" s="28">
        <f>IF('[1]p27'!$L$60&lt;&gt;0,'[1]p27'!$L$60,"")</f>
      </c>
      <c r="Q167" s="49"/>
      <c r="R167" s="388">
        <f>IF('[1]p27'!$J$60&lt;&gt;0,'[1]p27'!$J$60,"")</f>
      </c>
      <c r="S167" s="388"/>
    </row>
    <row r="168" spans="1:19" s="2" customFormat="1" ht="13.5" customHeight="1">
      <c r="A168" s="347">
        <f>IF('[1]p27'!$A$61&lt;&gt;0,'[1]p27'!$A$61,"")</f>
      </c>
      <c r="B168" s="347"/>
      <c r="C168" s="347"/>
      <c r="D168" s="347"/>
      <c r="E168" s="347"/>
      <c r="F168" s="388">
        <f>IF('[1]p27'!$F$61&lt;&gt;0,'[1]p27'!$F$61,"")</f>
      </c>
      <c r="G168" s="388"/>
      <c r="H168" s="388">
        <f>IF('[1]p27'!$E$61&lt;&gt;0,'[1]p27'!$E$61,"")</f>
      </c>
      <c r="I168" s="388"/>
      <c r="J168" s="388">
        <f>IF('[1]p27'!$I$61&lt;&gt;0,'[1]p27'!$I$61,"")</f>
      </c>
      <c r="K168" s="388"/>
      <c r="L168" s="28"/>
      <c r="M168" s="388">
        <f>IF('[1]p27'!$K$61&lt;&gt;0,'[1]p27'!$K$61,"")</f>
      </c>
      <c r="N168" s="388"/>
      <c r="O168" s="28"/>
      <c r="P168" s="28">
        <f>IF('[1]p27'!$L$61&lt;&gt;0,'[1]p27'!$L$61,"")</f>
      </c>
      <c r="Q168" s="49"/>
      <c r="R168" s="388">
        <f>IF('[1]p27'!$J$61&lt;&gt;0,'[1]p27'!$J$61,"")</f>
      </c>
      <c r="S168" s="388"/>
    </row>
    <row r="169" spans="1:19" s="41" customFormat="1" ht="11.25">
      <c r="A169" s="389" t="str">
        <f>T('[1]p28'!$C$13:$G$13)</f>
        <v>Rosângela Silveira do Nascimento</v>
      </c>
      <c r="B169" s="390"/>
      <c r="C169" s="390"/>
      <c r="D169" s="390"/>
      <c r="E169" s="391"/>
      <c r="F169" s="392"/>
      <c r="G169" s="393"/>
      <c r="H169" s="393"/>
      <c r="I169" s="393"/>
      <c r="J169" s="393"/>
      <c r="K169" s="393"/>
      <c r="L169" s="393"/>
      <c r="M169" s="393"/>
      <c r="N169" s="393"/>
      <c r="O169" s="393"/>
      <c r="P169" s="393"/>
      <c r="Q169" s="393"/>
      <c r="R169" s="393"/>
      <c r="S169" s="393"/>
    </row>
    <row r="170" spans="1:19" s="2" customFormat="1" ht="13.5" customHeight="1">
      <c r="A170" s="347" t="str">
        <f>IF('[1]p28'!$A$57&lt;&gt;0,'[1]p28'!$A$57,"")</f>
        <v>Introd. A Estatística Econömica T- 01</v>
      </c>
      <c r="B170" s="347"/>
      <c r="C170" s="347"/>
      <c r="D170" s="347"/>
      <c r="E170" s="347"/>
      <c r="F170" s="388">
        <f>IF('[1]p28'!$F$57&lt;&gt;0,'[1]p28'!$F$57,"")</f>
        <v>60</v>
      </c>
      <c r="G170" s="388"/>
      <c r="H170" s="388">
        <f>IF('[1]p28'!$E$57&lt;&gt;0,'[1]p28'!$E$57,"")</f>
        <v>4</v>
      </c>
      <c r="I170" s="388"/>
      <c r="J170" s="388">
        <f>IF('[1]p28'!$I$57&lt;&gt;0,'[1]p28'!$I$57,"")</f>
        <v>60</v>
      </c>
      <c r="K170" s="388"/>
      <c r="L170" s="28"/>
      <c r="M170" s="388">
        <f>IF('[1]p28'!$K$57&lt;&gt;0,'[1]p28'!$K$57,"")</f>
        <v>25</v>
      </c>
      <c r="N170" s="388"/>
      <c r="O170" s="28"/>
      <c r="P170" s="28">
        <f>IF('[1]p28'!$L$57&lt;&gt;0,'[1]p28'!$L$57,"")</f>
        <v>7</v>
      </c>
      <c r="Q170" s="49"/>
      <c r="R170" s="388">
        <f>IF('[1]p28'!$J$57&lt;&gt;0,'[1]p28'!$J$57,"")</f>
        <v>28</v>
      </c>
      <c r="S170" s="388"/>
    </row>
    <row r="171" spans="1:19" s="2" customFormat="1" ht="13.5" customHeight="1">
      <c r="A171" s="347" t="str">
        <f>IF('[1]p28'!$A$58&lt;&gt;0,'[1]p28'!$A$58,"")</f>
        <v>Métodos Quantitativos  III  T- 01</v>
      </c>
      <c r="B171" s="347"/>
      <c r="C171" s="347"/>
      <c r="D171" s="347"/>
      <c r="E171" s="347"/>
      <c r="F171" s="388">
        <f>IF('[1]p28'!$F$58&lt;&gt;0,'[1]p28'!$F$58,"")</f>
        <v>60</v>
      </c>
      <c r="G171" s="388"/>
      <c r="H171" s="388">
        <f>IF('[1]p28'!$E$58&lt;&gt;0,'[1]p28'!$E$58,"")</f>
        <v>4</v>
      </c>
      <c r="I171" s="388"/>
      <c r="J171" s="388">
        <f>IF('[1]p28'!$I$58&lt;&gt;0,'[1]p28'!$I$58,"")</f>
        <v>42</v>
      </c>
      <c r="K171" s="388"/>
      <c r="L171" s="28"/>
      <c r="M171" s="388">
        <f>IF('[1]p28'!$K$58&lt;&gt;0,'[1]p28'!$K$58,"")</f>
        <v>20</v>
      </c>
      <c r="N171" s="388"/>
      <c r="O171" s="28"/>
      <c r="P171" s="28">
        <f>IF('[1]p28'!$L$58&lt;&gt;0,'[1]p28'!$L$58,"")</f>
        <v>1</v>
      </c>
      <c r="Q171" s="49"/>
      <c r="R171" s="388">
        <f>IF('[1]p28'!$J$58&lt;&gt;0,'[1]p28'!$J$58,"")</f>
        <v>21</v>
      </c>
      <c r="S171" s="388"/>
    </row>
    <row r="172" spans="1:19" s="2" customFormat="1" ht="13.5" customHeight="1">
      <c r="A172" s="347" t="str">
        <f>IF('[1]p28'!$A$59&lt;&gt;0,'[1]p28'!$A$59,"")</f>
        <v>Probabilidade e Estatística T- 01</v>
      </c>
      <c r="B172" s="347"/>
      <c r="C172" s="347"/>
      <c r="D172" s="347"/>
      <c r="E172" s="347"/>
      <c r="F172" s="388">
        <f>IF('[1]p28'!$F$59&lt;&gt;0,'[1]p28'!$F$59,"")</f>
        <v>90</v>
      </c>
      <c r="G172" s="388"/>
      <c r="H172" s="388">
        <f>IF('[1]p28'!$E$59&lt;&gt;0,'[1]p28'!$E$59,"")</f>
        <v>6</v>
      </c>
      <c r="I172" s="388"/>
      <c r="J172" s="388">
        <f>IF('[1]p28'!$I$59&lt;&gt;0,'[1]p28'!$I$59,"")</f>
        <v>47</v>
      </c>
      <c r="K172" s="388"/>
      <c r="L172" s="28"/>
      <c r="M172" s="388">
        <f>IF('[1]p28'!$K$59&lt;&gt;0,'[1]p28'!$K$59,"")</f>
        <v>21</v>
      </c>
      <c r="N172" s="388"/>
      <c r="O172" s="28"/>
      <c r="P172" s="28">
        <f>IF('[1]p28'!$L$59&lt;&gt;0,'[1]p28'!$L$59,"")</f>
        <v>4</v>
      </c>
      <c r="Q172" s="49"/>
      <c r="R172" s="388">
        <f>IF('[1]p28'!$J$59&lt;&gt;0,'[1]p28'!$J$59,"")</f>
        <v>22</v>
      </c>
      <c r="S172" s="388"/>
    </row>
    <row r="173" spans="1:19" s="2" customFormat="1" ht="13.5" customHeight="1">
      <c r="A173" s="347">
        <f>IF('[1]p28'!$A$60&lt;&gt;0,'[1]p28'!$A$60,"")</f>
      </c>
      <c r="B173" s="347"/>
      <c r="C173" s="347"/>
      <c r="D173" s="347"/>
      <c r="E173" s="347"/>
      <c r="F173" s="388">
        <f>IF('[1]p28'!$F$60&lt;&gt;0,'[1]p28'!$F$60,"")</f>
      </c>
      <c r="G173" s="388"/>
      <c r="H173" s="388">
        <f>IF('[1]p28'!$E$60&lt;&gt;0,'[1]p28'!$E$60,"")</f>
      </c>
      <c r="I173" s="388"/>
      <c r="J173" s="388">
        <f>IF('[1]p28'!$I$60&lt;&gt;0,'[1]p28'!$I$60,"")</f>
      </c>
      <c r="K173" s="388"/>
      <c r="L173" s="28"/>
      <c r="M173" s="388">
        <f>IF('[1]p28'!$K$60&lt;&gt;0,'[1]p28'!$K$60,"")</f>
      </c>
      <c r="N173" s="388"/>
      <c r="O173" s="28"/>
      <c r="P173" s="28">
        <f>IF('[1]p28'!$L$60&lt;&gt;0,'[1]p28'!$L$60,"")</f>
      </c>
      <c r="Q173" s="49"/>
      <c r="R173" s="388">
        <f>IF('[1]p28'!$J$60&lt;&gt;0,'[1]p28'!$J$60,"")</f>
      </c>
      <c r="S173" s="388"/>
    </row>
    <row r="174" spans="1:19" s="2" customFormat="1" ht="13.5" customHeight="1">
      <c r="A174" s="347">
        <f>IF('[1]p28'!$A$61&lt;&gt;0,'[1]p28'!$A$61,"")</f>
      </c>
      <c r="B174" s="347"/>
      <c r="C174" s="347"/>
      <c r="D174" s="347"/>
      <c r="E174" s="347"/>
      <c r="F174" s="388">
        <f>IF('[1]p28'!$F$61&lt;&gt;0,'[1]p28'!$F$61,"")</f>
      </c>
      <c r="G174" s="388"/>
      <c r="H174" s="388">
        <f>IF('[1]p28'!$E$61&lt;&gt;0,'[1]p28'!$E$61,"")</f>
      </c>
      <c r="I174" s="388"/>
      <c r="J174" s="388">
        <f>IF('[1]p28'!$I$61&lt;&gt;0,'[1]p28'!$I$61,"")</f>
      </c>
      <c r="K174" s="388"/>
      <c r="L174" s="28"/>
      <c r="M174" s="388">
        <f>IF('[1]p28'!$K$61&lt;&gt;0,'[1]p28'!$K$61,"")</f>
      </c>
      <c r="N174" s="388"/>
      <c r="O174" s="28"/>
      <c r="P174" s="28">
        <f>IF('[1]p28'!$L$61&lt;&gt;0,'[1]p28'!$L$61,"")</f>
      </c>
      <c r="Q174" s="49"/>
      <c r="R174" s="388">
        <f>IF('[1]p28'!$J$61&lt;&gt;0,'[1]p28'!$J$61,"")</f>
      </c>
      <c r="S174" s="388"/>
    </row>
    <row r="175" spans="1:19" s="41" customFormat="1" ht="11.25">
      <c r="A175" s="389" t="str">
        <f>T('[1]p29'!$C$13:$G$13)</f>
        <v>Sérgio Mota Alves</v>
      </c>
      <c r="B175" s="390"/>
      <c r="C175" s="390"/>
      <c r="D175" s="390"/>
      <c r="E175" s="391"/>
      <c r="F175" s="392"/>
      <c r="G175" s="393"/>
      <c r="H175" s="393"/>
      <c r="I175" s="393"/>
      <c r="J175" s="393"/>
      <c r="K175" s="393"/>
      <c r="L175" s="393"/>
      <c r="M175" s="393"/>
      <c r="N175" s="393"/>
      <c r="O175" s="393"/>
      <c r="P175" s="393"/>
      <c r="Q175" s="393"/>
      <c r="R175" s="393"/>
      <c r="S175" s="393"/>
    </row>
    <row r="176" spans="1:19" s="2" customFormat="1" ht="13.5" customHeight="1">
      <c r="A176" s="347">
        <f>IF('[1]p29'!$A$57&lt;&gt;0,'[1]p29'!$A$57,"")</f>
      </c>
      <c r="B176" s="347"/>
      <c r="C176" s="347"/>
      <c r="D176" s="347"/>
      <c r="E176" s="347"/>
      <c r="F176" s="388">
        <f>IF('[1]p29'!$F$57&lt;&gt;0,'[1]p29'!$F$57,"")</f>
      </c>
      <c r="G176" s="388"/>
      <c r="H176" s="388">
        <f>IF('[1]p29'!$E$57&lt;&gt;0,'[1]p29'!$E$57,"")</f>
      </c>
      <c r="I176" s="388"/>
      <c r="J176" s="388">
        <f>IF('[1]p29'!$I$57&lt;&gt;0,'[1]p29'!$I$57,"")</f>
      </c>
      <c r="K176" s="388"/>
      <c r="L176" s="28"/>
      <c r="M176" s="388">
        <f>IF('[1]p29'!$K$57&lt;&gt;0,'[1]p29'!$K$57,"")</f>
      </c>
      <c r="N176" s="388"/>
      <c r="O176" s="28"/>
      <c r="P176" s="28">
        <f>IF('[1]p29'!$L$57&lt;&gt;0,'[1]p29'!$L$57,"")</f>
      </c>
      <c r="Q176" s="49"/>
      <c r="R176" s="388">
        <f>IF('[1]p29'!$J$57&lt;&gt;0,'[1]p29'!$J$57,"")</f>
      </c>
      <c r="S176" s="388"/>
    </row>
    <row r="177" spans="1:19" s="2" customFormat="1" ht="13.5" customHeight="1">
      <c r="A177" s="347">
        <f>IF('[1]p29'!$A$58&lt;&gt;0,'[1]p29'!$A$58,"")</f>
      </c>
      <c r="B177" s="347"/>
      <c r="C177" s="347"/>
      <c r="D177" s="347"/>
      <c r="E177" s="347"/>
      <c r="F177" s="388">
        <f>IF('[1]p29'!$F$58&lt;&gt;0,'[1]p29'!$F$58,"")</f>
      </c>
      <c r="G177" s="388"/>
      <c r="H177" s="388">
        <f>IF('[1]p29'!$E$58&lt;&gt;0,'[1]p29'!$E$58,"")</f>
      </c>
      <c r="I177" s="388"/>
      <c r="J177" s="388">
        <f>IF('[1]p29'!$I$58&lt;&gt;0,'[1]p29'!$I$58,"")</f>
      </c>
      <c r="K177" s="388"/>
      <c r="L177" s="28"/>
      <c r="M177" s="388">
        <f>IF('[1]p29'!$K$58&lt;&gt;0,'[1]p29'!$K$58,"")</f>
      </c>
      <c r="N177" s="388"/>
      <c r="O177" s="28"/>
      <c r="P177" s="28">
        <f>IF('[1]p29'!$L$58&lt;&gt;0,'[1]p29'!$L$58,"")</f>
      </c>
      <c r="Q177" s="49"/>
      <c r="R177" s="388">
        <f>IF('[1]p29'!$J$58&lt;&gt;0,'[1]p29'!$J$58,"")</f>
      </c>
      <c r="S177" s="388"/>
    </row>
    <row r="178" spans="1:19" s="2" customFormat="1" ht="13.5" customHeight="1">
      <c r="A178" s="347">
        <f>IF('[1]p29'!$A$59&lt;&gt;0,'[1]p29'!$A$59,"")</f>
      </c>
      <c r="B178" s="347"/>
      <c r="C178" s="347"/>
      <c r="D178" s="347"/>
      <c r="E178" s="347"/>
      <c r="F178" s="388">
        <f>IF('[1]p29'!$F$59&lt;&gt;0,'[1]p29'!$F$59,"")</f>
      </c>
      <c r="G178" s="388"/>
      <c r="H178" s="388">
        <f>IF('[1]p29'!$E$59&lt;&gt;0,'[1]p29'!$E$59,"")</f>
      </c>
      <c r="I178" s="388"/>
      <c r="J178" s="388">
        <f>IF('[1]p29'!$I$59&lt;&gt;0,'[1]p29'!$I$59,"")</f>
      </c>
      <c r="K178" s="388"/>
      <c r="L178" s="28"/>
      <c r="M178" s="388">
        <f>IF('[1]p29'!$K$59&lt;&gt;0,'[1]p29'!$K$59,"")</f>
      </c>
      <c r="N178" s="388"/>
      <c r="O178" s="28"/>
      <c r="P178" s="28">
        <f>IF('[1]p29'!$L$59&lt;&gt;0,'[1]p29'!$L$59,"")</f>
      </c>
      <c r="Q178" s="49"/>
      <c r="R178" s="388">
        <f>IF('[1]p29'!$J$59&lt;&gt;0,'[1]p29'!$J$59,"")</f>
      </c>
      <c r="S178" s="388"/>
    </row>
    <row r="179" spans="1:19" s="2" customFormat="1" ht="13.5" customHeight="1">
      <c r="A179" s="347">
        <f>IF('[1]p29'!$A$60&lt;&gt;0,'[1]p29'!$A$60,"")</f>
      </c>
      <c r="B179" s="347"/>
      <c r="C179" s="347"/>
      <c r="D179" s="347"/>
      <c r="E179" s="347"/>
      <c r="F179" s="388">
        <f>IF('[1]p29'!$F$60&lt;&gt;0,'[1]p29'!$F$60,"")</f>
      </c>
      <c r="G179" s="388"/>
      <c r="H179" s="388">
        <f>IF('[1]p29'!$E$60&lt;&gt;0,'[1]p29'!$E$60,"")</f>
      </c>
      <c r="I179" s="388"/>
      <c r="J179" s="388">
        <f>IF('[1]p29'!$I$60&lt;&gt;0,'[1]p29'!$I$60,"")</f>
      </c>
      <c r="K179" s="388"/>
      <c r="L179" s="28"/>
      <c r="M179" s="388">
        <f>IF('[1]p29'!$K$60&lt;&gt;0,'[1]p29'!$K$60,"")</f>
      </c>
      <c r="N179" s="388"/>
      <c r="O179" s="28"/>
      <c r="P179" s="28">
        <f>IF('[1]p29'!$L$60&lt;&gt;0,'[1]p29'!$L$60,"")</f>
      </c>
      <c r="Q179" s="49"/>
      <c r="R179" s="388">
        <f>IF('[1]p29'!$J$60&lt;&gt;0,'[1]p29'!$J$60,"")</f>
      </c>
      <c r="S179" s="388"/>
    </row>
    <row r="180" spans="1:19" s="2" customFormat="1" ht="13.5" customHeight="1">
      <c r="A180" s="347">
        <f>IF('[1]p29'!$A$61&lt;&gt;0,'[1]p29'!$A$61,"")</f>
      </c>
      <c r="B180" s="347"/>
      <c r="C180" s="347"/>
      <c r="D180" s="347"/>
      <c r="E180" s="347"/>
      <c r="F180" s="388">
        <f>IF('[1]p29'!$F$61&lt;&gt;0,'[1]p29'!$F$61,"")</f>
      </c>
      <c r="G180" s="388"/>
      <c r="H180" s="388">
        <f>IF('[1]p29'!$E$61&lt;&gt;0,'[1]p29'!$E$61,"")</f>
      </c>
      <c r="I180" s="388"/>
      <c r="J180" s="388">
        <f>IF('[1]p29'!$I$61&lt;&gt;0,'[1]p29'!$I$61,"")</f>
      </c>
      <c r="K180" s="388"/>
      <c r="L180" s="28"/>
      <c r="M180" s="388">
        <f>IF('[1]p29'!$K$61&lt;&gt;0,'[1]p29'!$K$61,"")</f>
      </c>
      <c r="N180" s="388"/>
      <c r="O180" s="28"/>
      <c r="P180" s="28">
        <f>IF('[1]p29'!$L$61&lt;&gt;0,'[1]p29'!$L$61,"")</f>
      </c>
      <c r="Q180" s="49"/>
      <c r="R180" s="388">
        <f>IF('[1]p29'!$J$61&lt;&gt;0,'[1]p29'!$J$61,"")</f>
      </c>
      <c r="S180" s="388"/>
    </row>
    <row r="181" spans="1:19" s="41" customFormat="1" ht="11.25">
      <c r="A181" s="389" t="str">
        <f>T('[1]p30'!$C$13:$G$13)</f>
        <v>Vandik Estevam Barbosa</v>
      </c>
      <c r="B181" s="390"/>
      <c r="C181" s="390"/>
      <c r="D181" s="390"/>
      <c r="E181" s="391"/>
      <c r="F181" s="392"/>
      <c r="G181" s="393"/>
      <c r="H181" s="393"/>
      <c r="I181" s="393"/>
      <c r="J181" s="393"/>
      <c r="K181" s="393"/>
      <c r="L181" s="393"/>
      <c r="M181" s="393"/>
      <c r="N181" s="393"/>
      <c r="O181" s="393"/>
      <c r="P181" s="393"/>
      <c r="Q181" s="393"/>
      <c r="R181" s="393"/>
      <c r="S181" s="393"/>
    </row>
    <row r="182" spans="1:19" s="2" customFormat="1" ht="13.5" customHeight="1">
      <c r="A182" s="347" t="str">
        <f>IF('[1]p30'!$A$57&lt;&gt;0,'[1]p30'!$A$57,"")</f>
        <v>Cálculo Dif. E Integral  I  T- 04</v>
      </c>
      <c r="B182" s="347"/>
      <c r="C182" s="347"/>
      <c r="D182" s="347"/>
      <c r="E182" s="347"/>
      <c r="F182" s="388">
        <f>IF('[1]p30'!$F$57&lt;&gt;0,'[1]p30'!$F$57,"")</f>
        <v>90</v>
      </c>
      <c r="G182" s="388"/>
      <c r="H182" s="388">
        <f>IF('[1]p30'!$E$57&lt;&gt;0,'[1]p30'!$E$57,"")</f>
        <v>6</v>
      </c>
      <c r="I182" s="388"/>
      <c r="J182" s="388">
        <f>IF('[1]p30'!$I$57&lt;&gt;0,'[1]p30'!$I$57,"")</f>
        <v>56</v>
      </c>
      <c r="K182" s="388"/>
      <c r="L182" s="28"/>
      <c r="M182" s="388">
        <f>IF('[1]p30'!$K$57&lt;&gt;0,'[1]p30'!$K$57,"")</f>
        <v>20</v>
      </c>
      <c r="N182" s="388"/>
      <c r="O182" s="28"/>
      <c r="P182" s="28">
        <f>IF('[1]p30'!$L$57&lt;&gt;0,'[1]p30'!$L$57,"")</f>
        <v>21</v>
      </c>
      <c r="Q182" s="49"/>
      <c r="R182" s="388">
        <f>IF('[1]p30'!$J$57&lt;&gt;0,'[1]p30'!$J$57,"")</f>
        <v>15</v>
      </c>
      <c r="S182" s="388"/>
    </row>
    <row r="183" spans="1:19" s="2" customFormat="1" ht="13.5" customHeight="1">
      <c r="A183" s="347" t="str">
        <f>IF('[1]p30'!$A$58&lt;&gt;0,'[1]p30'!$A$58,"")</f>
        <v>Tópicos de Matemática Elementar  T- 01</v>
      </c>
      <c r="B183" s="347"/>
      <c r="C183" s="347"/>
      <c r="D183" s="347"/>
      <c r="E183" s="347"/>
      <c r="F183" s="388">
        <f>IF('[1]p30'!$F$58&lt;&gt;0,'[1]p30'!$F$58,"")</f>
        <v>90</v>
      </c>
      <c r="G183" s="388"/>
      <c r="H183" s="388">
        <f>IF('[1]p30'!$E$58&lt;&gt;0,'[1]p30'!$E$58,"")</f>
        <v>6</v>
      </c>
      <c r="I183" s="388"/>
      <c r="J183" s="388">
        <f>IF('[1]p30'!$I$58&lt;&gt;0,'[1]p30'!$I$58,"")</f>
        <v>10</v>
      </c>
      <c r="K183" s="388"/>
      <c r="L183" s="28"/>
      <c r="M183" s="388">
        <f>IF('[1]p30'!$K$58&lt;&gt;0,'[1]p30'!$K$58,"")</f>
        <v>3</v>
      </c>
      <c r="N183" s="388"/>
      <c r="O183" s="28"/>
      <c r="P183" s="28">
        <f>IF('[1]p30'!$L$58&lt;&gt;0,'[1]p30'!$L$58,"")</f>
        <v>1</v>
      </c>
      <c r="Q183" s="49"/>
      <c r="R183" s="388">
        <f>IF('[1]p30'!$J$58&lt;&gt;0,'[1]p30'!$J$58,"")</f>
        <v>6</v>
      </c>
      <c r="S183" s="388"/>
    </row>
    <row r="184" spans="1:19" s="2" customFormat="1" ht="13.5" customHeight="1">
      <c r="A184" s="347">
        <f>IF('[1]p30'!$A$59&lt;&gt;0,'[1]p30'!$A$59,"")</f>
      </c>
      <c r="B184" s="347"/>
      <c r="C184" s="347"/>
      <c r="D184" s="347"/>
      <c r="E184" s="347"/>
      <c r="F184" s="388">
        <f>IF('[1]p30'!$F$59&lt;&gt;0,'[1]p30'!$F$59,"")</f>
      </c>
      <c r="G184" s="388"/>
      <c r="H184" s="388">
        <f>IF('[1]p30'!$E$59&lt;&gt;0,'[1]p30'!$E$59,"")</f>
      </c>
      <c r="I184" s="388"/>
      <c r="J184" s="388">
        <f>IF('[1]p30'!$I$59&lt;&gt;0,'[1]p30'!$I$59,"")</f>
      </c>
      <c r="K184" s="388"/>
      <c r="L184" s="28"/>
      <c r="M184" s="388">
        <f>IF('[1]p30'!$K$59&lt;&gt;0,'[1]p30'!$K$59,"")</f>
      </c>
      <c r="N184" s="388"/>
      <c r="O184" s="28"/>
      <c r="P184" s="28">
        <f>IF('[1]p30'!$L$59&lt;&gt;0,'[1]p30'!$L$59,"")</f>
      </c>
      <c r="Q184" s="49"/>
      <c r="R184" s="388">
        <f>IF('[1]p30'!$J$59&lt;&gt;0,'[1]p30'!$J$59,"")</f>
      </c>
      <c r="S184" s="388"/>
    </row>
    <row r="185" spans="1:19" s="2" customFormat="1" ht="13.5" customHeight="1">
      <c r="A185" s="347">
        <f>IF('[1]p30'!$A$60&lt;&gt;0,'[1]p30'!$A$60,"")</f>
      </c>
      <c r="B185" s="347"/>
      <c r="C185" s="347"/>
      <c r="D185" s="347"/>
      <c r="E185" s="347"/>
      <c r="F185" s="388">
        <f>IF('[1]p30'!$F$60&lt;&gt;0,'[1]p30'!$F$60,"")</f>
      </c>
      <c r="G185" s="388"/>
      <c r="H185" s="388">
        <f>IF('[1]p30'!$E$60&lt;&gt;0,'[1]p30'!$E$60,"")</f>
      </c>
      <c r="I185" s="388"/>
      <c r="J185" s="388">
        <f>IF('[1]p30'!$I$60&lt;&gt;0,'[1]p30'!$I$60,"")</f>
      </c>
      <c r="K185" s="388"/>
      <c r="L185" s="28"/>
      <c r="M185" s="388">
        <f>IF('[1]p30'!$K$60&lt;&gt;0,'[1]p30'!$K$60,"")</f>
      </c>
      <c r="N185" s="388"/>
      <c r="O185" s="28"/>
      <c r="P185" s="28">
        <f>IF('[1]p30'!$L$60&lt;&gt;0,'[1]p30'!$L$60,"")</f>
      </c>
      <c r="Q185" s="49"/>
      <c r="R185" s="388">
        <f>IF('[1]p30'!$J$60&lt;&gt;0,'[1]p30'!$J$60,"")</f>
      </c>
      <c r="S185" s="388"/>
    </row>
    <row r="186" spans="1:19" s="2" customFormat="1" ht="13.5" customHeight="1">
      <c r="A186" s="347">
        <f>IF('[1]p30'!$A$61&lt;&gt;0,'[1]p30'!$A$61,"")</f>
      </c>
      <c r="B186" s="347"/>
      <c r="C186" s="347"/>
      <c r="D186" s="347"/>
      <c r="E186" s="347"/>
      <c r="F186" s="388">
        <f>IF('[1]p30'!$F$61&lt;&gt;0,'[1]p30'!$F$61,"")</f>
      </c>
      <c r="G186" s="388"/>
      <c r="H186" s="388">
        <f>IF('[1]p30'!$E$61&lt;&gt;0,'[1]p30'!$E$61,"")</f>
      </c>
      <c r="I186" s="388"/>
      <c r="J186" s="388">
        <f>IF('[1]p30'!$I$61&lt;&gt;0,'[1]p30'!$I$61,"")</f>
      </c>
      <c r="K186" s="388"/>
      <c r="L186" s="28"/>
      <c r="M186" s="388">
        <f>IF('[1]p30'!$K$61&lt;&gt;0,'[1]p30'!$K$61,"")</f>
      </c>
      <c r="N186" s="388"/>
      <c r="O186" s="28"/>
      <c r="P186" s="28">
        <f>IF('[1]p30'!$L$61&lt;&gt;0,'[1]p30'!$L$61,"")</f>
      </c>
      <c r="Q186" s="49"/>
      <c r="R186" s="388">
        <f>IF('[1]p30'!$J$61&lt;&gt;0,'[1]p30'!$J$61,"")</f>
      </c>
      <c r="S186" s="388"/>
    </row>
    <row r="187" spans="1:19" s="41" customFormat="1" ht="11.25">
      <c r="A187" s="389" t="str">
        <f>T('[1]p31'!$C$13:$G$13)</f>
        <v>Vânio Fragoso de Melo</v>
      </c>
      <c r="B187" s="390"/>
      <c r="C187" s="390"/>
      <c r="D187" s="390"/>
      <c r="E187" s="391"/>
      <c r="F187" s="392"/>
      <c r="G187" s="393"/>
      <c r="H187" s="393"/>
      <c r="I187" s="393"/>
      <c r="J187" s="393"/>
      <c r="K187" s="393"/>
      <c r="L187" s="393"/>
      <c r="M187" s="393"/>
      <c r="N187" s="393"/>
      <c r="O187" s="393"/>
      <c r="P187" s="393"/>
      <c r="Q187" s="393"/>
      <c r="R187" s="393"/>
      <c r="S187" s="393"/>
    </row>
    <row r="188" spans="1:19" s="2" customFormat="1" ht="13.5" customHeight="1">
      <c r="A188" s="347" t="str">
        <f>IF('[1]p31'!$A$57&lt;&gt;0,'[1]p31'!$A$57,"")</f>
        <v>Análise I T- 01</v>
      </c>
      <c r="B188" s="347"/>
      <c r="C188" s="347"/>
      <c r="D188" s="347"/>
      <c r="E188" s="347"/>
      <c r="F188" s="388">
        <f>IF('[1]p31'!$F$57&lt;&gt;0,'[1]p31'!$F$57,"")</f>
        <v>60</v>
      </c>
      <c r="G188" s="388"/>
      <c r="H188" s="388">
        <f>IF('[1]p31'!$E$57&lt;&gt;0,'[1]p31'!$E$57,"")</f>
        <v>4</v>
      </c>
      <c r="I188" s="388"/>
      <c r="J188" s="388">
        <f>IF('[1]p31'!$I$57&lt;&gt;0,'[1]p31'!$I$57,"")</f>
        <v>25</v>
      </c>
      <c r="K188" s="388"/>
      <c r="L188" s="28"/>
      <c r="M188" s="388">
        <f>IF('[1]p31'!$K$57&lt;&gt;0,'[1]p31'!$K$57,"")</f>
        <v>17</v>
      </c>
      <c r="N188" s="388"/>
      <c r="O188" s="28"/>
      <c r="P188" s="28">
        <f>IF('[1]p31'!$L$57&lt;&gt;0,'[1]p31'!$L$57,"")</f>
      </c>
      <c r="Q188" s="49"/>
      <c r="R188" s="388">
        <f>IF('[1]p31'!$J$57&lt;&gt;0,'[1]p31'!$J$57,"")</f>
        <v>8</v>
      </c>
      <c r="S188" s="388"/>
    </row>
    <row r="189" spans="1:19" s="2" customFormat="1" ht="13.5" customHeight="1">
      <c r="A189" s="347" t="str">
        <f>IF('[1]p31'!$A$58&lt;&gt;0,'[1]p31'!$A$58,"")</f>
        <v>Equacöes Dif. Lineares  T- 02</v>
      </c>
      <c r="B189" s="347"/>
      <c r="C189" s="347"/>
      <c r="D189" s="347"/>
      <c r="E189" s="347"/>
      <c r="F189" s="388">
        <f>IF('[1]p31'!$F$58&lt;&gt;0,'[1]p31'!$F$58,"")</f>
        <v>60</v>
      </c>
      <c r="G189" s="388"/>
      <c r="H189" s="388">
        <f>IF('[1]p31'!$E$58&lt;&gt;0,'[1]p31'!$E$58,"")</f>
        <v>4</v>
      </c>
      <c r="I189" s="388"/>
      <c r="J189" s="388">
        <f>IF('[1]p31'!$I$58&lt;&gt;0,'[1]p31'!$I$58,"")</f>
        <v>38</v>
      </c>
      <c r="K189" s="388"/>
      <c r="L189" s="28"/>
      <c r="M189" s="388">
        <f>IF('[1]p31'!$K$58&lt;&gt;0,'[1]p31'!$K$58,"")</f>
        <v>18</v>
      </c>
      <c r="N189" s="388"/>
      <c r="O189" s="28"/>
      <c r="P189" s="28">
        <f>IF('[1]p31'!$L$58&lt;&gt;0,'[1]p31'!$L$58,"")</f>
        <v>4</v>
      </c>
      <c r="Q189" s="49"/>
      <c r="R189" s="388">
        <f>IF('[1]p31'!$J$58&lt;&gt;0,'[1]p31'!$J$58,"")</f>
        <v>16</v>
      </c>
      <c r="S189" s="388"/>
    </row>
    <row r="190" spans="1:19" s="2" customFormat="1" ht="13.5" customHeight="1">
      <c r="A190" s="347" t="str">
        <f>IF('[1]p31'!$A$59&lt;&gt;0,'[1]p31'!$A$59,"")</f>
        <v>Cálculo Diferencial e Integral II</v>
      </c>
      <c r="B190" s="347"/>
      <c r="C190" s="347"/>
      <c r="D190" s="347"/>
      <c r="E190" s="347"/>
      <c r="F190" s="388">
        <f>IF('[1]p31'!$F$59&lt;&gt;0,'[1]p31'!$F$59,"")</f>
        <v>30</v>
      </c>
      <c r="G190" s="388"/>
      <c r="H190" s="388">
        <f>IF('[1]p31'!$E$59&lt;&gt;0,'[1]p31'!$E$59,"")</f>
        <v>4</v>
      </c>
      <c r="I190" s="388"/>
      <c r="J190" s="388">
        <f>IF('[1]p31'!$I$59&lt;&gt;0,'[1]p31'!$I$59,"")</f>
      </c>
      <c r="K190" s="388"/>
      <c r="L190" s="28"/>
      <c r="M190" s="388">
        <f>IF('[1]p31'!$K$59&lt;&gt;0,'[1]p31'!$K$59,"")</f>
      </c>
      <c r="N190" s="388"/>
      <c r="O190" s="28"/>
      <c r="P190" s="28">
        <f>IF('[1]p31'!$L$59&lt;&gt;0,'[1]p31'!$L$59,"")</f>
      </c>
      <c r="Q190" s="49"/>
      <c r="R190" s="388">
        <f>IF('[1]p31'!$J$59&lt;&gt;0,'[1]p31'!$J$59,"")</f>
      </c>
      <c r="S190" s="388"/>
    </row>
    <row r="191" spans="1:19" s="2" customFormat="1" ht="13.5" customHeight="1">
      <c r="A191" s="347">
        <f>IF('[1]p31'!$A$60&lt;&gt;0,'[1]p31'!$A$60,"")</f>
      </c>
      <c r="B191" s="347"/>
      <c r="C191" s="347"/>
      <c r="D191" s="347"/>
      <c r="E191" s="347"/>
      <c r="F191" s="388">
        <f>IF('[1]p31'!$F$60&lt;&gt;0,'[1]p31'!$F$60,"")</f>
      </c>
      <c r="G191" s="388"/>
      <c r="H191" s="388">
        <f>IF('[1]p31'!$E$60&lt;&gt;0,'[1]p31'!$E$60,"")</f>
      </c>
      <c r="I191" s="388"/>
      <c r="J191" s="388">
        <f>IF('[1]p31'!$I$60&lt;&gt;0,'[1]p31'!$I$60,"")</f>
      </c>
      <c r="K191" s="388"/>
      <c r="L191" s="28"/>
      <c r="M191" s="388">
        <f>IF('[1]p31'!$K$60&lt;&gt;0,'[1]p31'!$K$60,"")</f>
      </c>
      <c r="N191" s="388"/>
      <c r="O191" s="28"/>
      <c r="P191" s="28">
        <f>IF('[1]p31'!$L$60&lt;&gt;0,'[1]p31'!$L$60,"")</f>
      </c>
      <c r="Q191" s="49"/>
      <c r="R191" s="388">
        <f>IF('[1]p31'!$J$60&lt;&gt;0,'[1]p31'!$J$60,"")</f>
      </c>
      <c r="S191" s="388"/>
    </row>
    <row r="192" spans="1:19" s="2" customFormat="1" ht="13.5" customHeight="1">
      <c r="A192" s="347">
        <f>IF('[1]p31'!$A$61&lt;&gt;0,'[1]p31'!$A$61,"")</f>
      </c>
      <c r="B192" s="347"/>
      <c r="C192" s="347"/>
      <c r="D192" s="347"/>
      <c r="E192" s="347"/>
      <c r="F192" s="388">
        <f>IF('[1]p31'!$F$61&lt;&gt;0,'[1]p31'!$F$61,"")</f>
      </c>
      <c r="G192" s="388"/>
      <c r="H192" s="388">
        <f>IF('[1]p31'!$E$61&lt;&gt;0,'[1]p31'!$E$61,"")</f>
      </c>
      <c r="I192" s="388"/>
      <c r="J192" s="388">
        <f>IF('[1]p31'!$I$61&lt;&gt;0,'[1]p31'!$I$61,"")</f>
      </c>
      <c r="K192" s="388"/>
      <c r="L192" s="28"/>
      <c r="M192" s="388">
        <f>IF('[1]p31'!$K$61&lt;&gt;0,'[1]p31'!$K$61,"")</f>
      </c>
      <c r="N192" s="388"/>
      <c r="O192" s="28"/>
      <c r="P192" s="28">
        <f>IF('[1]p31'!$L$61&lt;&gt;0,'[1]p31'!$L$61,"")</f>
      </c>
      <c r="Q192" s="49"/>
      <c r="R192" s="388">
        <f>IF('[1]p31'!$J$61&lt;&gt;0,'[1]p31'!$J$61,"")</f>
      </c>
      <c r="S192" s="388"/>
    </row>
    <row r="193" spans="1:19" s="41" customFormat="1" ht="11.25">
      <c r="A193" s="389" t="str">
        <f>T('[1]p32'!$C$13:$G$13)</f>
        <v>Alecxandro Alves Vieira</v>
      </c>
      <c r="B193" s="390"/>
      <c r="C193" s="390"/>
      <c r="D193" s="390"/>
      <c r="E193" s="391"/>
      <c r="F193" s="392"/>
      <c r="G193" s="393"/>
      <c r="H193" s="393"/>
      <c r="I193" s="393"/>
      <c r="J193" s="393"/>
      <c r="K193" s="393"/>
      <c r="L193" s="393"/>
      <c r="M193" s="393"/>
      <c r="N193" s="393"/>
      <c r="O193" s="393"/>
      <c r="P193" s="393"/>
      <c r="Q193" s="393"/>
      <c r="R193" s="393"/>
      <c r="S193" s="393"/>
    </row>
    <row r="194" spans="1:19" s="2" customFormat="1" ht="13.5" customHeight="1">
      <c r="A194" s="347">
        <f>IF('[1]p32'!$A$57&lt;&gt;0,'[1]p32'!$A$57,"")</f>
      </c>
      <c r="B194" s="347"/>
      <c r="C194" s="347"/>
      <c r="D194" s="347"/>
      <c r="E194" s="347"/>
      <c r="F194" s="388">
        <f>IF('[1]p32'!$F$57&lt;&gt;0,'[1]p32'!$F$57,"")</f>
      </c>
      <c r="G194" s="388"/>
      <c r="H194" s="388">
        <f>IF('[1]p32'!$E$57&lt;&gt;0,'[1]p32'!$E$57,"")</f>
      </c>
      <c r="I194" s="388"/>
      <c r="J194" s="388">
        <f>IF('[1]p32'!$I$57&lt;&gt;0,'[1]p32'!$I$57,"")</f>
      </c>
      <c r="K194" s="388"/>
      <c r="L194" s="28"/>
      <c r="M194" s="388">
        <f>IF('[1]p32'!$K$57&lt;&gt;0,'[1]p32'!$K$57,"")</f>
      </c>
      <c r="N194" s="388"/>
      <c r="O194" s="28"/>
      <c r="P194" s="28">
        <f>IF('[1]p32'!$L$57&lt;&gt;0,'[1]p32'!$L$57,"")</f>
      </c>
      <c r="Q194" s="49"/>
      <c r="R194" s="388">
        <f>IF('[1]p32'!$J$57&lt;&gt;0,'[1]p32'!$J$57,"")</f>
      </c>
      <c r="S194" s="388"/>
    </row>
    <row r="195" spans="1:19" s="2" customFormat="1" ht="13.5" customHeight="1">
      <c r="A195" s="347">
        <f>IF('[1]p32'!$A$58&lt;&gt;0,'[1]p32'!$A$58,"")</f>
      </c>
      <c r="B195" s="347"/>
      <c r="C195" s="347"/>
      <c r="D195" s="347"/>
      <c r="E195" s="347"/>
      <c r="F195" s="388">
        <f>IF('[1]p32'!$F$58&lt;&gt;0,'[1]p32'!$F$58,"")</f>
      </c>
      <c r="G195" s="388"/>
      <c r="H195" s="388">
        <f>IF('[1]p32'!$E$58&lt;&gt;0,'[1]p32'!$E$58,"")</f>
      </c>
      <c r="I195" s="388"/>
      <c r="J195" s="388">
        <f>IF('[1]p32'!$I$58&lt;&gt;0,'[1]p32'!$I$58,"")</f>
      </c>
      <c r="K195" s="388"/>
      <c r="L195" s="28"/>
      <c r="M195" s="388">
        <f>IF('[1]p32'!$K$58&lt;&gt;0,'[1]p32'!$K$58,"")</f>
      </c>
      <c r="N195" s="388"/>
      <c r="O195" s="28"/>
      <c r="P195" s="28">
        <f>IF('[1]p32'!$L$58&lt;&gt;0,'[1]p32'!$L$58,"")</f>
      </c>
      <c r="Q195" s="49"/>
      <c r="R195" s="388">
        <f>IF('[1]p32'!$J$58&lt;&gt;0,'[1]p32'!$J$58,"")</f>
      </c>
      <c r="S195" s="388"/>
    </row>
    <row r="196" spans="1:19" s="2" customFormat="1" ht="13.5" customHeight="1">
      <c r="A196" s="347">
        <f>IF('[1]p32'!$A$59&lt;&gt;0,'[1]p32'!$A$59,"")</f>
      </c>
      <c r="B196" s="347"/>
      <c r="C196" s="347"/>
      <c r="D196" s="347"/>
      <c r="E196" s="347"/>
      <c r="F196" s="388">
        <f>IF('[1]p32'!$F$59&lt;&gt;0,'[1]p32'!$F$59,"")</f>
      </c>
      <c r="G196" s="388"/>
      <c r="H196" s="388">
        <f>IF('[1]p32'!$E$59&lt;&gt;0,'[1]p32'!$E$59,"")</f>
      </c>
      <c r="I196" s="388"/>
      <c r="J196" s="388">
        <f>IF('[1]p32'!$I$59&lt;&gt;0,'[1]p32'!$I$59,"")</f>
      </c>
      <c r="K196" s="388"/>
      <c r="L196" s="28"/>
      <c r="M196" s="388">
        <f>IF('[1]p32'!$K$59&lt;&gt;0,'[1]p32'!$K$59,"")</f>
      </c>
      <c r="N196" s="388"/>
      <c r="O196" s="28"/>
      <c r="P196" s="28">
        <f>IF('[1]p32'!$L$59&lt;&gt;0,'[1]p32'!$L$59,"")</f>
      </c>
      <c r="Q196" s="49"/>
      <c r="R196" s="388">
        <f>IF('[1]p32'!$J$59&lt;&gt;0,'[1]p32'!$J$59,"")</f>
      </c>
      <c r="S196" s="388"/>
    </row>
    <row r="197" spans="1:19" s="2" customFormat="1" ht="13.5" customHeight="1">
      <c r="A197" s="347">
        <f>IF('[1]p32'!$A$60&lt;&gt;0,'[1]p32'!$A$60,"")</f>
      </c>
      <c r="B197" s="347"/>
      <c r="C197" s="347"/>
      <c r="D197" s="347"/>
      <c r="E197" s="347"/>
      <c r="F197" s="388">
        <f>IF('[1]p32'!$F$60&lt;&gt;0,'[1]p32'!$F$60,"")</f>
      </c>
      <c r="G197" s="388"/>
      <c r="H197" s="388">
        <f>IF('[1]p32'!$E$60&lt;&gt;0,'[1]p32'!$E$60,"")</f>
      </c>
      <c r="I197" s="388"/>
      <c r="J197" s="388">
        <f>IF('[1]p32'!$I$60&lt;&gt;0,'[1]p32'!$I$60,"")</f>
      </c>
      <c r="K197" s="388"/>
      <c r="L197" s="28"/>
      <c r="M197" s="388">
        <f>IF('[1]p32'!$K$60&lt;&gt;0,'[1]p32'!$K$60,"")</f>
      </c>
      <c r="N197" s="388"/>
      <c r="O197" s="28"/>
      <c r="P197" s="28">
        <f>IF('[1]p32'!$L$60&lt;&gt;0,'[1]p32'!$L$60,"")</f>
      </c>
      <c r="Q197" s="49"/>
      <c r="R197" s="388">
        <f>IF('[1]p32'!$J$60&lt;&gt;0,'[1]p32'!$J$60,"")</f>
      </c>
      <c r="S197" s="388"/>
    </row>
    <row r="198" spans="1:19" s="2" customFormat="1" ht="13.5" customHeight="1">
      <c r="A198" s="347">
        <f>IF('[1]p32'!$A$61&lt;&gt;0,'[1]p32'!$A$61,"")</f>
      </c>
      <c r="B198" s="347"/>
      <c r="C198" s="347"/>
      <c r="D198" s="347"/>
      <c r="E198" s="347"/>
      <c r="F198" s="388">
        <f>IF('[1]p32'!$F$61&lt;&gt;0,'[1]p32'!$F$61,"")</f>
      </c>
      <c r="G198" s="388"/>
      <c r="H198" s="388">
        <f>IF('[1]p32'!$E$61&lt;&gt;0,'[1]p32'!$E$61,"")</f>
      </c>
      <c r="I198" s="388"/>
      <c r="J198" s="388">
        <f>IF('[1]p32'!$I$61&lt;&gt;0,'[1]p32'!$I$61,"")</f>
      </c>
      <c r="K198" s="388"/>
      <c r="L198" s="28"/>
      <c r="M198" s="388">
        <f>IF('[1]p32'!$K$61&lt;&gt;0,'[1]p32'!$K$61,"")</f>
      </c>
      <c r="N198" s="388"/>
      <c r="O198" s="28"/>
      <c r="P198" s="28">
        <f>IF('[1]p32'!$L$61&lt;&gt;0,'[1]p32'!$L$61,"")</f>
      </c>
      <c r="Q198" s="49"/>
      <c r="R198" s="388">
        <f>IF('[1]p32'!$J$61&lt;&gt;0,'[1]p32'!$J$61,"")</f>
      </c>
      <c r="S198" s="388"/>
    </row>
    <row r="199" spans="1:19" s="41" customFormat="1" ht="11.25">
      <c r="A199" s="389" t="str">
        <f>T('[1]p33'!$C$13:$G$13)</f>
        <v>Amanda dos Santos Gomes</v>
      </c>
      <c r="B199" s="390"/>
      <c r="C199" s="390"/>
      <c r="D199" s="390"/>
      <c r="E199" s="391"/>
      <c r="F199" s="392"/>
      <c r="G199" s="393"/>
      <c r="H199" s="393"/>
      <c r="I199" s="393"/>
      <c r="J199" s="393"/>
      <c r="K199" s="393"/>
      <c r="L199" s="393"/>
      <c r="M199" s="393"/>
      <c r="N199" s="393"/>
      <c r="O199" s="393"/>
      <c r="P199" s="393"/>
      <c r="Q199" s="393"/>
      <c r="R199" s="393"/>
      <c r="S199" s="393"/>
    </row>
    <row r="200" spans="1:19" s="2" customFormat="1" ht="13.5" customHeight="1">
      <c r="A200" s="347">
        <f>IF('[1]p33'!$A$57&lt;&gt;0,'[1]p33'!$A$57,"")</f>
      </c>
      <c r="B200" s="347"/>
      <c r="C200" s="347"/>
      <c r="D200" s="347"/>
      <c r="E200" s="347"/>
      <c r="F200" s="388">
        <f>IF('[1]p33'!$F$57&lt;&gt;0,'[1]p33'!$F$57,"")</f>
      </c>
      <c r="G200" s="388"/>
      <c r="H200" s="388">
        <f>IF('[1]p33'!$E$57&lt;&gt;0,'[1]p33'!$E$57,"")</f>
      </c>
      <c r="I200" s="388"/>
      <c r="J200" s="388">
        <f>IF('[1]p33'!$I$57&lt;&gt;0,'[1]p33'!$I$57,"")</f>
      </c>
      <c r="K200" s="388"/>
      <c r="L200" s="28"/>
      <c r="M200" s="388">
        <f>IF('[1]p33'!$K$57&lt;&gt;0,'[1]p33'!$K$57,"")</f>
      </c>
      <c r="N200" s="388"/>
      <c r="O200" s="28"/>
      <c r="P200" s="28">
        <f>IF('[1]p33'!$L$57&lt;&gt;0,'[1]p33'!$L$57,"")</f>
      </c>
      <c r="Q200" s="49"/>
      <c r="R200" s="388">
        <f>IF('[1]p33'!$J$57&lt;&gt;0,'[1]p33'!$J$57,"")</f>
      </c>
      <c r="S200" s="388"/>
    </row>
    <row r="201" spans="1:19" s="2" customFormat="1" ht="13.5" customHeight="1">
      <c r="A201" s="347">
        <f>IF('[1]p33'!$A$58&lt;&gt;0,'[1]p33'!$A$58,"")</f>
      </c>
      <c r="B201" s="347"/>
      <c r="C201" s="347"/>
      <c r="D201" s="347"/>
      <c r="E201" s="347"/>
      <c r="F201" s="388">
        <f>IF('[1]p33'!$F$58&lt;&gt;0,'[1]p33'!$F$58,"")</f>
      </c>
      <c r="G201" s="388"/>
      <c r="H201" s="388">
        <f>IF('[1]p33'!$E$58&lt;&gt;0,'[1]p33'!$E$58,"")</f>
      </c>
      <c r="I201" s="388"/>
      <c r="J201" s="388">
        <f>IF('[1]p33'!$I$58&lt;&gt;0,'[1]p33'!$I$58,"")</f>
      </c>
      <c r="K201" s="388"/>
      <c r="L201" s="28"/>
      <c r="M201" s="388">
        <f>IF('[1]p33'!$K$58&lt;&gt;0,'[1]p33'!$K$58,"")</f>
      </c>
      <c r="N201" s="388"/>
      <c r="O201" s="28"/>
      <c r="P201" s="28">
        <f>IF('[1]p33'!$L$58&lt;&gt;0,'[1]p33'!$L$58,"")</f>
      </c>
      <c r="Q201" s="49"/>
      <c r="R201" s="388">
        <f>IF('[1]p33'!$J$58&lt;&gt;0,'[1]p33'!$J$58,"")</f>
      </c>
      <c r="S201" s="388"/>
    </row>
    <row r="202" spans="1:19" s="2" customFormat="1" ht="13.5" customHeight="1">
      <c r="A202" s="347">
        <f>IF('[1]p33'!$A$59&lt;&gt;0,'[1]p33'!$A$59,"")</f>
      </c>
      <c r="B202" s="347"/>
      <c r="C202" s="347"/>
      <c r="D202" s="347"/>
      <c r="E202" s="347"/>
      <c r="F202" s="388">
        <f>IF('[1]p33'!$F$59&lt;&gt;0,'[1]p33'!$F$59,"")</f>
      </c>
      <c r="G202" s="388"/>
      <c r="H202" s="388">
        <f>IF('[1]p33'!$E$59&lt;&gt;0,'[1]p33'!$E$59,"")</f>
      </c>
      <c r="I202" s="388"/>
      <c r="J202" s="388">
        <f>IF('[1]p33'!$I$59&lt;&gt;0,'[1]p33'!$I$59,"")</f>
      </c>
      <c r="K202" s="388"/>
      <c r="L202" s="28"/>
      <c r="M202" s="388">
        <f>IF('[1]p33'!$K$59&lt;&gt;0,'[1]p33'!$K$59,"")</f>
      </c>
      <c r="N202" s="388"/>
      <c r="O202" s="28"/>
      <c r="P202" s="28">
        <f>IF('[1]p33'!$L$59&lt;&gt;0,'[1]p33'!$L$59,"")</f>
      </c>
      <c r="Q202" s="49"/>
      <c r="R202" s="388">
        <f>IF('[1]p33'!$J$59&lt;&gt;0,'[1]p33'!$J$59,"")</f>
      </c>
      <c r="S202" s="388"/>
    </row>
    <row r="203" spans="1:19" s="2" customFormat="1" ht="13.5" customHeight="1">
      <c r="A203" s="347">
        <f>IF('[1]p33'!$A$60&lt;&gt;0,'[1]p33'!$A$60,"")</f>
      </c>
      <c r="B203" s="347"/>
      <c r="C203" s="347"/>
      <c r="D203" s="347"/>
      <c r="E203" s="347"/>
      <c r="F203" s="388">
        <f>IF('[1]p33'!$F$60&lt;&gt;0,'[1]p33'!$F$60,"")</f>
      </c>
      <c r="G203" s="388"/>
      <c r="H203" s="388">
        <f>IF('[1]p33'!$E$60&lt;&gt;0,'[1]p33'!$E$60,"")</f>
      </c>
      <c r="I203" s="388"/>
      <c r="J203" s="388">
        <f>IF('[1]p33'!$I$60&lt;&gt;0,'[1]p33'!$I$60,"")</f>
      </c>
      <c r="K203" s="388"/>
      <c r="L203" s="28"/>
      <c r="M203" s="388">
        <f>IF('[1]p33'!$K$60&lt;&gt;0,'[1]p33'!$K$60,"")</f>
      </c>
      <c r="N203" s="388"/>
      <c r="O203" s="28"/>
      <c r="P203" s="28">
        <f>IF('[1]p33'!$L$60&lt;&gt;0,'[1]p33'!$L$60,"")</f>
      </c>
      <c r="Q203" s="49"/>
      <c r="R203" s="388">
        <f>IF('[1]p33'!$J$60&lt;&gt;0,'[1]p33'!$J$60,"")</f>
      </c>
      <c r="S203" s="388"/>
    </row>
    <row r="204" spans="1:19" s="2" customFormat="1" ht="13.5" customHeight="1">
      <c r="A204" s="347">
        <f>IF('[1]p33'!$A$61&lt;&gt;0,'[1]p33'!$A$61,"")</f>
      </c>
      <c r="B204" s="347"/>
      <c r="C204" s="347"/>
      <c r="D204" s="347"/>
      <c r="E204" s="347"/>
      <c r="F204" s="388">
        <f>IF('[1]p33'!$F$61&lt;&gt;0,'[1]p33'!$F$61,"")</f>
      </c>
      <c r="G204" s="388"/>
      <c r="H204" s="388">
        <f>IF('[1]p33'!$E$61&lt;&gt;0,'[1]p33'!$E$61,"")</f>
      </c>
      <c r="I204" s="388"/>
      <c r="J204" s="388">
        <f>IF('[1]p33'!$I$61&lt;&gt;0,'[1]p33'!$I$61,"")</f>
      </c>
      <c r="K204" s="388"/>
      <c r="L204" s="28"/>
      <c r="M204" s="388">
        <f>IF('[1]p33'!$K$61&lt;&gt;0,'[1]p33'!$K$61,"")</f>
      </c>
      <c r="N204" s="388"/>
      <c r="O204" s="28"/>
      <c r="P204" s="28">
        <f>IF('[1]p33'!$L$61&lt;&gt;0,'[1]p33'!$L$61,"")</f>
      </c>
      <c r="Q204" s="49"/>
      <c r="R204" s="388">
        <f>IF('[1]p33'!$J$61&lt;&gt;0,'[1]p33'!$J$61,"")</f>
      </c>
      <c r="S204" s="388"/>
    </row>
    <row r="205" spans="1:19" s="41" customFormat="1" ht="11.25">
      <c r="A205" s="389" t="str">
        <f>T('[1]p34'!$C$13:$G$13)</f>
        <v>Antonio Gomes Nunes</v>
      </c>
      <c r="B205" s="390"/>
      <c r="C205" s="390"/>
      <c r="D205" s="390"/>
      <c r="E205" s="391"/>
      <c r="F205" s="392"/>
      <c r="G205" s="393"/>
      <c r="H205" s="393"/>
      <c r="I205" s="393"/>
      <c r="J205" s="393"/>
      <c r="K205" s="393"/>
      <c r="L205" s="393"/>
      <c r="M205" s="393"/>
      <c r="N205" s="393"/>
      <c r="O205" s="393"/>
      <c r="P205" s="393"/>
      <c r="Q205" s="393"/>
      <c r="R205" s="393"/>
      <c r="S205" s="393"/>
    </row>
    <row r="206" spans="1:19" s="2" customFormat="1" ht="13.5" customHeight="1">
      <c r="A206" s="347" t="str">
        <f>IF('[1]p34'!$A$57&lt;&gt;0,'[1]p34'!$A$57,"")</f>
        <v>Álgebra Vetorial e Geom. Analítica  T- 02</v>
      </c>
      <c r="B206" s="347"/>
      <c r="C206" s="347"/>
      <c r="D206" s="347"/>
      <c r="E206" s="347"/>
      <c r="F206" s="388">
        <f>IF('[1]p34'!$F$57&lt;&gt;0,'[1]p34'!$F$57,"")</f>
        <v>60</v>
      </c>
      <c r="G206" s="388"/>
      <c r="H206" s="388">
        <f>IF('[1]p34'!$E$57&lt;&gt;0,'[1]p34'!$E$57,"")</f>
        <v>4</v>
      </c>
      <c r="I206" s="388"/>
      <c r="J206" s="388">
        <f>IF('[1]p34'!$I$57&lt;&gt;0,'[1]p34'!$I$57,"")</f>
        <v>60</v>
      </c>
      <c r="K206" s="388"/>
      <c r="L206" s="28"/>
      <c r="M206" s="388">
        <f>IF('[1]p34'!$K$57&lt;&gt;0,'[1]p34'!$K$57,"")</f>
        <v>14</v>
      </c>
      <c r="N206" s="388"/>
      <c r="O206" s="28"/>
      <c r="P206" s="28">
        <f>IF('[1]p34'!$L$57&lt;&gt;0,'[1]p34'!$L$57,"")</f>
        <v>2</v>
      </c>
      <c r="Q206" s="49"/>
      <c r="R206" s="388">
        <f>IF('[1]p34'!$J$57&lt;&gt;0,'[1]p34'!$J$57,"")</f>
        <v>44</v>
      </c>
      <c r="S206" s="388"/>
    </row>
    <row r="207" spans="1:19" s="2" customFormat="1" ht="13.5" customHeight="1">
      <c r="A207" s="347" t="str">
        <f>IF('[1]p34'!$A$58&lt;&gt;0,'[1]p34'!$A$58,"")</f>
        <v>Álgebra Vetorial e Geom. Analítica  T- 07</v>
      </c>
      <c r="B207" s="347"/>
      <c r="C207" s="347"/>
      <c r="D207" s="347"/>
      <c r="E207" s="347"/>
      <c r="F207" s="388">
        <f>IF('[1]p34'!$F$58&lt;&gt;0,'[1]p34'!$F$58,"")</f>
        <v>60</v>
      </c>
      <c r="G207" s="388"/>
      <c r="H207" s="388">
        <f>IF('[1]p34'!$E$58&lt;&gt;0,'[1]p34'!$E$58,"")</f>
        <v>4</v>
      </c>
      <c r="I207" s="388"/>
      <c r="J207" s="388">
        <f>IF('[1]p34'!$I$58&lt;&gt;0,'[1]p34'!$I$58,"")</f>
        <v>60</v>
      </c>
      <c r="K207" s="388"/>
      <c r="L207" s="28"/>
      <c r="M207" s="388">
        <f>IF('[1]p34'!$K$58&lt;&gt;0,'[1]p34'!$K$58,"")</f>
        <v>17</v>
      </c>
      <c r="N207" s="388"/>
      <c r="O207" s="28"/>
      <c r="P207" s="28">
        <f>IF('[1]p34'!$L$58&lt;&gt;0,'[1]p34'!$L$58,"")</f>
        <v>12</v>
      </c>
      <c r="Q207" s="49"/>
      <c r="R207" s="388">
        <f>IF('[1]p34'!$J$58&lt;&gt;0,'[1]p34'!$J$58,"")</f>
        <v>31</v>
      </c>
      <c r="S207" s="388"/>
    </row>
    <row r="208" spans="1:19" s="2" customFormat="1" ht="13.5" customHeight="1">
      <c r="A208" s="347" t="str">
        <f>IF('[1]p34'!$A$59&lt;&gt;0,'[1]p34'!$A$59,"")</f>
        <v>Matemática Aplic. Administracäo I  T- 01</v>
      </c>
      <c r="B208" s="347"/>
      <c r="C208" s="347"/>
      <c r="D208" s="347"/>
      <c r="E208" s="347"/>
      <c r="F208" s="388">
        <f>IF('[1]p34'!$F$59&lt;&gt;0,'[1]p34'!$F$59,"")</f>
        <v>60</v>
      </c>
      <c r="G208" s="388"/>
      <c r="H208" s="388">
        <f>IF('[1]p34'!$E$59&lt;&gt;0,'[1]p34'!$E$59,"")</f>
        <v>4</v>
      </c>
      <c r="I208" s="388"/>
      <c r="J208" s="388">
        <f>IF('[1]p34'!$I$59&lt;&gt;0,'[1]p34'!$I$59,"")</f>
        <v>58</v>
      </c>
      <c r="K208" s="388"/>
      <c r="L208" s="28"/>
      <c r="M208" s="388">
        <f>IF('[1]p34'!$K$59&lt;&gt;0,'[1]p34'!$K$59,"")</f>
        <v>17</v>
      </c>
      <c r="N208" s="388"/>
      <c r="O208" s="28"/>
      <c r="P208" s="28">
        <f>IF('[1]p34'!$L$59&lt;&gt;0,'[1]p34'!$L$59,"")</f>
        <v>7</v>
      </c>
      <c r="Q208" s="49"/>
      <c r="R208" s="388">
        <f>IF('[1]p34'!$J$59&lt;&gt;0,'[1]p34'!$J$59,"")</f>
        <v>34</v>
      </c>
      <c r="S208" s="388"/>
    </row>
    <row r="209" spans="1:19" s="2" customFormat="1" ht="13.5" customHeight="1">
      <c r="A209" s="347" t="str">
        <f>IF('[1]p34'!$A$60&lt;&gt;0,'[1]p34'!$A$60,"")</f>
        <v>Métodos Quantitativos  I  T- 01</v>
      </c>
      <c r="B209" s="347"/>
      <c r="C209" s="347"/>
      <c r="D209" s="347"/>
      <c r="E209" s="347"/>
      <c r="F209" s="388">
        <f>IF('[1]p34'!$F$60&lt;&gt;0,'[1]p34'!$F$60,"")</f>
        <v>60</v>
      </c>
      <c r="G209" s="388"/>
      <c r="H209" s="388">
        <f>IF('[1]p34'!$E$60&lt;&gt;0,'[1]p34'!$E$60,"")</f>
        <v>4</v>
      </c>
      <c r="I209" s="388"/>
      <c r="J209" s="388">
        <f>IF('[1]p34'!$I$60&lt;&gt;0,'[1]p34'!$I$60,"")</f>
        <v>60</v>
      </c>
      <c r="K209" s="388"/>
      <c r="L209" s="28"/>
      <c r="M209" s="388">
        <f>IF('[1]p34'!$K$60&lt;&gt;0,'[1]p34'!$K$60,"")</f>
        <v>16</v>
      </c>
      <c r="N209" s="388"/>
      <c r="O209" s="28"/>
      <c r="P209" s="28">
        <f>IF('[1]p34'!$L$60&lt;&gt;0,'[1]p34'!$L$60,"")</f>
        <v>3</v>
      </c>
      <c r="Q209" s="49"/>
      <c r="R209" s="388">
        <f>IF('[1]p34'!$J$60&lt;&gt;0,'[1]p34'!$J$60,"")</f>
        <v>41</v>
      </c>
      <c r="S209" s="388"/>
    </row>
    <row r="210" spans="1:19" s="2" customFormat="1" ht="13.5" customHeight="1">
      <c r="A210" s="347">
        <f>IF('[1]p34'!$A$61&lt;&gt;0,'[1]p34'!$A$61,"")</f>
      </c>
      <c r="B210" s="347"/>
      <c r="C210" s="347"/>
      <c r="D210" s="347"/>
      <c r="E210" s="347"/>
      <c r="F210" s="388">
        <f>IF('[1]p34'!$F$61&lt;&gt;0,'[1]p34'!$F$61,"")</f>
      </c>
      <c r="G210" s="388"/>
      <c r="H210" s="388">
        <f>IF('[1]p34'!$E$61&lt;&gt;0,'[1]p34'!$E$61,"")</f>
      </c>
      <c r="I210" s="388"/>
      <c r="J210" s="388">
        <f>IF('[1]p34'!$I$61&lt;&gt;0,'[1]p34'!$I$61,"")</f>
      </c>
      <c r="K210" s="388"/>
      <c r="L210" s="28"/>
      <c r="M210" s="388">
        <f>IF('[1]p34'!$K$61&lt;&gt;0,'[1]p34'!$K$61,"")</f>
      </c>
      <c r="N210" s="388"/>
      <c r="O210" s="28"/>
      <c r="P210" s="28">
        <f>IF('[1]p34'!$L$61&lt;&gt;0,'[1]p34'!$L$61,"")</f>
      </c>
      <c r="Q210" s="49"/>
      <c r="R210" s="388">
        <f>IF('[1]p34'!$J$61&lt;&gt;0,'[1]p34'!$J$61,"")</f>
      </c>
      <c r="S210" s="388"/>
    </row>
    <row r="211" spans="1:19" s="41" customFormat="1" ht="11.25">
      <c r="A211" s="389" t="str">
        <f>T('[1]p35'!$C$13:$G$13)</f>
        <v>Givaldo de Lima</v>
      </c>
      <c r="B211" s="390"/>
      <c r="C211" s="390"/>
      <c r="D211" s="390"/>
      <c r="E211" s="391"/>
      <c r="F211" s="392"/>
      <c r="G211" s="393"/>
      <c r="H211" s="393"/>
      <c r="I211" s="393"/>
      <c r="J211" s="393"/>
      <c r="K211" s="393"/>
      <c r="L211" s="393"/>
      <c r="M211" s="393"/>
      <c r="N211" s="393"/>
      <c r="O211" s="393"/>
      <c r="P211" s="393"/>
      <c r="Q211" s="393"/>
      <c r="R211" s="393"/>
      <c r="S211" s="393"/>
    </row>
    <row r="212" spans="1:19" s="2" customFormat="1" ht="13.5" customHeight="1">
      <c r="A212" s="347" t="str">
        <f>IF('[1]p35'!$A$57&lt;&gt;0,'[1]p35'!$A$57,"")</f>
        <v>Álgebra Vetorial e Geom. Analítica  T- 09</v>
      </c>
      <c r="B212" s="347"/>
      <c r="C212" s="347"/>
      <c r="D212" s="347"/>
      <c r="E212" s="347"/>
      <c r="F212" s="388">
        <f>IF('[1]p35'!$F$57&lt;&gt;0,'[1]p35'!$F$57,"")</f>
        <v>60</v>
      </c>
      <c r="G212" s="388"/>
      <c r="H212" s="388">
        <f>IF('[1]p35'!$E$57&lt;&gt;0,'[1]p35'!$E$57,"")</f>
        <v>4</v>
      </c>
      <c r="I212" s="388"/>
      <c r="J212" s="388">
        <f>IF('[1]p35'!$I$57&lt;&gt;0,'[1]p35'!$I$57,"")</f>
        <v>49</v>
      </c>
      <c r="K212" s="388"/>
      <c r="L212" s="28"/>
      <c r="M212" s="388">
        <f>IF('[1]p35'!$K$57&lt;&gt;0,'[1]p35'!$K$57,"")</f>
        <v>12</v>
      </c>
      <c r="N212" s="388"/>
      <c r="O212" s="28"/>
      <c r="P212" s="28">
        <f>IF('[1]p35'!$L$57&lt;&gt;0,'[1]p35'!$L$57,"")</f>
        <v>8</v>
      </c>
      <c r="Q212" s="49"/>
      <c r="R212" s="388">
        <f>IF('[1]p35'!$J$57&lt;&gt;0,'[1]p35'!$J$57,"")</f>
        <v>29</v>
      </c>
      <c r="S212" s="388"/>
    </row>
    <row r="213" spans="1:19" s="2" customFormat="1" ht="13.5" customHeight="1">
      <c r="A213" s="347" t="str">
        <f>IF('[1]p35'!$A$58&lt;&gt;0,'[1]p35'!$A$58,"")</f>
        <v>Álgebra Vetorial e Geom. Analítica  T- 10</v>
      </c>
      <c r="B213" s="347"/>
      <c r="C213" s="347"/>
      <c r="D213" s="347"/>
      <c r="E213" s="347"/>
      <c r="F213" s="388">
        <f>IF('[1]p35'!$F$58&lt;&gt;0,'[1]p35'!$F$58,"")</f>
        <v>60</v>
      </c>
      <c r="G213" s="388"/>
      <c r="H213" s="388">
        <f>IF('[1]p35'!$E$58&lt;&gt;0,'[1]p35'!$E$58,"")</f>
        <v>4</v>
      </c>
      <c r="I213" s="388"/>
      <c r="J213" s="388">
        <f>IF('[1]p35'!$I$58&lt;&gt;0,'[1]p35'!$I$58,"")</f>
        <v>55</v>
      </c>
      <c r="K213" s="388"/>
      <c r="L213" s="28"/>
      <c r="M213" s="388">
        <f>IF('[1]p35'!$K$58&lt;&gt;0,'[1]p35'!$K$58,"")</f>
        <v>17</v>
      </c>
      <c r="N213" s="388"/>
      <c r="O213" s="28"/>
      <c r="P213" s="28">
        <f>IF('[1]p35'!$L$58&lt;&gt;0,'[1]p35'!$L$58,"")</f>
        <v>9</v>
      </c>
      <c r="Q213" s="49"/>
      <c r="R213" s="388">
        <f>IF('[1]p35'!$J$58&lt;&gt;0,'[1]p35'!$J$58,"")</f>
        <v>29</v>
      </c>
      <c r="S213" s="388"/>
    </row>
    <row r="214" spans="1:19" s="2" customFormat="1" ht="13.5" customHeight="1">
      <c r="A214" s="347" t="str">
        <f>IF('[1]p35'!$A$59&lt;&gt;0,'[1]p35'!$A$59,"")</f>
        <v>Cálculo Dif. E Integral  II  T- 07</v>
      </c>
      <c r="B214" s="347"/>
      <c r="C214" s="347"/>
      <c r="D214" s="347"/>
      <c r="E214" s="347"/>
      <c r="F214" s="388">
        <f>IF('[1]p35'!$F$59&lt;&gt;0,'[1]p35'!$F$59,"")</f>
        <v>60</v>
      </c>
      <c r="G214" s="388"/>
      <c r="H214" s="388">
        <f>IF('[1]p35'!$E$59&lt;&gt;0,'[1]p35'!$E$59,"")</f>
        <v>4</v>
      </c>
      <c r="I214" s="388"/>
      <c r="J214" s="388">
        <f>IF('[1]p35'!$I$59&lt;&gt;0,'[1]p35'!$I$59,"")</f>
        <v>59</v>
      </c>
      <c r="K214" s="388"/>
      <c r="L214" s="28"/>
      <c r="M214" s="388">
        <f>IF('[1]p35'!$K$59&lt;&gt;0,'[1]p35'!$K$59,"")</f>
        <v>6</v>
      </c>
      <c r="N214" s="388"/>
      <c r="O214" s="28"/>
      <c r="P214" s="28">
        <f>IF('[1]p35'!$L$59&lt;&gt;0,'[1]p35'!$L$59,"")</f>
        <v>13</v>
      </c>
      <c r="Q214" s="49"/>
      <c r="R214" s="388">
        <f>IF('[1]p35'!$J$59&lt;&gt;0,'[1]p35'!$J$59,"")</f>
        <v>40</v>
      </c>
      <c r="S214" s="388"/>
    </row>
    <row r="215" spans="1:19" s="2" customFormat="1" ht="13.5" customHeight="1">
      <c r="A215" s="347" t="str">
        <f>IF('[1]p35'!$A$60&lt;&gt;0,'[1]p35'!$A$60,"")</f>
        <v>Cálculo Dif. E Integral  II  T- 09</v>
      </c>
      <c r="B215" s="347"/>
      <c r="C215" s="347"/>
      <c r="D215" s="347"/>
      <c r="E215" s="347"/>
      <c r="F215" s="388">
        <f>IF('[1]p35'!$F$60&lt;&gt;0,'[1]p35'!$F$60,"")</f>
        <v>60</v>
      </c>
      <c r="G215" s="388"/>
      <c r="H215" s="388">
        <f>IF('[1]p35'!$E$60&lt;&gt;0,'[1]p35'!$E$60,"")</f>
        <v>4</v>
      </c>
      <c r="I215" s="388"/>
      <c r="J215" s="388">
        <f>IF('[1]p35'!$I$60&lt;&gt;0,'[1]p35'!$I$60,"")</f>
        <v>60</v>
      </c>
      <c r="K215" s="388"/>
      <c r="L215" s="28"/>
      <c r="M215" s="388">
        <f>IF('[1]p35'!$K$60&lt;&gt;0,'[1]p35'!$K$60,"")</f>
        <v>16</v>
      </c>
      <c r="N215" s="388"/>
      <c r="O215" s="28"/>
      <c r="P215" s="28">
        <f>IF('[1]p35'!$L$60&lt;&gt;0,'[1]p35'!$L$60,"")</f>
        <v>10</v>
      </c>
      <c r="Q215" s="49"/>
      <c r="R215" s="388">
        <f>IF('[1]p35'!$J$60&lt;&gt;0,'[1]p35'!$J$60,"")</f>
        <v>34</v>
      </c>
      <c r="S215" s="388"/>
    </row>
    <row r="216" spans="1:19" s="2" customFormat="1" ht="13.5" customHeight="1">
      <c r="A216" s="347">
        <f>IF('[1]p35'!$A$61&lt;&gt;0,'[1]p35'!$A$61,"")</f>
      </c>
      <c r="B216" s="347"/>
      <c r="C216" s="347"/>
      <c r="D216" s="347"/>
      <c r="E216" s="347"/>
      <c r="F216" s="388">
        <f>IF('[1]p35'!$F$61&lt;&gt;0,'[1]p35'!$F$61,"")</f>
      </c>
      <c r="G216" s="388"/>
      <c r="H216" s="388">
        <f>IF('[1]p35'!$E$61&lt;&gt;0,'[1]p35'!$E$61,"")</f>
      </c>
      <c r="I216" s="388"/>
      <c r="J216" s="388">
        <f>IF('[1]p35'!$I$61&lt;&gt;0,'[1]p35'!$I$61,"")</f>
      </c>
      <c r="K216" s="388"/>
      <c r="L216" s="28"/>
      <c r="M216" s="388">
        <f>IF('[1]p35'!$K$61&lt;&gt;0,'[1]p35'!$K$61,"")</f>
      </c>
      <c r="N216" s="388"/>
      <c r="O216" s="28"/>
      <c r="P216" s="28">
        <f>IF('[1]p35'!$L$61&lt;&gt;0,'[1]p35'!$L$61,"")</f>
      </c>
      <c r="Q216" s="49"/>
      <c r="R216" s="388">
        <f>IF('[1]p35'!$J$61&lt;&gt;0,'[1]p35'!$J$61,"")</f>
      </c>
      <c r="S216" s="388"/>
    </row>
    <row r="217" spans="1:19" s="41" customFormat="1" ht="11.25">
      <c r="A217" s="389" t="str">
        <f>T('[1]p36'!$C$13:$G$13)</f>
        <v>José Vieira Alves</v>
      </c>
      <c r="B217" s="390"/>
      <c r="C217" s="390"/>
      <c r="D217" s="390"/>
      <c r="E217" s="391"/>
      <c r="F217" s="392"/>
      <c r="G217" s="393"/>
      <c r="H217" s="393"/>
      <c r="I217" s="393"/>
      <c r="J217" s="393"/>
      <c r="K217" s="393"/>
      <c r="L217" s="393"/>
      <c r="M217" s="393"/>
      <c r="N217" s="393"/>
      <c r="O217" s="393"/>
      <c r="P217" s="393"/>
      <c r="Q217" s="393"/>
      <c r="R217" s="393"/>
      <c r="S217" s="393"/>
    </row>
    <row r="218" spans="1:19" s="2" customFormat="1" ht="13.5" customHeight="1">
      <c r="A218" s="347" t="str">
        <f>IF('[1]p36'!$A$57&lt;&gt;0,'[1]p36'!$A$57,"")</f>
        <v>Cálculo Dif. E Integral  II  T- 05</v>
      </c>
      <c r="B218" s="347"/>
      <c r="C218" s="347"/>
      <c r="D218" s="347"/>
      <c r="E218" s="347"/>
      <c r="F218" s="388">
        <f>IF('[1]p36'!$F$57&lt;&gt;0,'[1]p36'!$F$57,"")</f>
        <v>60</v>
      </c>
      <c r="G218" s="388"/>
      <c r="H218" s="388">
        <f>IF('[1]p36'!$E$57&lt;&gt;0,'[1]p36'!$E$57,"")</f>
        <v>4</v>
      </c>
      <c r="I218" s="388"/>
      <c r="J218" s="388">
        <f>IF('[1]p36'!$I$57&lt;&gt;0,'[1]p36'!$I$57,"")</f>
        <v>35</v>
      </c>
      <c r="K218" s="388"/>
      <c r="L218" s="28"/>
      <c r="M218" s="388">
        <f>IF('[1]p36'!$K$57&lt;&gt;0,'[1]p36'!$K$57,"")</f>
        <v>4</v>
      </c>
      <c r="N218" s="388"/>
      <c r="O218" s="28"/>
      <c r="P218" s="28">
        <f>IF('[1]p36'!$L$57&lt;&gt;0,'[1]p36'!$L$57,"")</f>
        <v>5</v>
      </c>
      <c r="Q218" s="49"/>
      <c r="R218" s="388">
        <f>IF('[1]p36'!$J$57&lt;&gt;0,'[1]p36'!$J$57,"")</f>
        <v>26</v>
      </c>
      <c r="S218" s="388"/>
    </row>
    <row r="219" spans="1:19" s="2" customFormat="1" ht="13.5" customHeight="1">
      <c r="A219" s="347" t="str">
        <f>IF('[1]p36'!$A$58&lt;&gt;0,'[1]p36'!$A$58,"")</f>
        <v>Cálculo Dif. E Integral  II  T- 06</v>
      </c>
      <c r="B219" s="347"/>
      <c r="C219" s="347"/>
      <c r="D219" s="347"/>
      <c r="E219" s="347"/>
      <c r="F219" s="388">
        <f>IF('[1]p36'!$F$58&lt;&gt;0,'[1]p36'!$F$58,"")</f>
        <v>60</v>
      </c>
      <c r="G219" s="388"/>
      <c r="H219" s="388">
        <f>IF('[1]p36'!$E$58&lt;&gt;0,'[1]p36'!$E$58,"")</f>
        <v>4</v>
      </c>
      <c r="I219" s="388"/>
      <c r="J219" s="388">
        <f>IF('[1]p36'!$I$58&lt;&gt;0,'[1]p36'!$I$58,"")</f>
        <v>59</v>
      </c>
      <c r="K219" s="388"/>
      <c r="L219" s="28"/>
      <c r="M219" s="388">
        <f>IF('[1]p36'!$K$58&lt;&gt;0,'[1]p36'!$K$58,"")</f>
        <v>17</v>
      </c>
      <c r="N219" s="388"/>
      <c r="O219" s="28"/>
      <c r="P219" s="28">
        <f>IF('[1]p36'!$L$58&lt;&gt;0,'[1]p36'!$L$58,"")</f>
        <v>15</v>
      </c>
      <c r="Q219" s="49"/>
      <c r="R219" s="388">
        <f>IF('[1]p36'!$J$58&lt;&gt;0,'[1]p36'!$J$58,"")</f>
        <v>27</v>
      </c>
      <c r="S219" s="388"/>
    </row>
    <row r="220" spans="1:19" s="2" customFormat="1" ht="13.5" customHeight="1">
      <c r="A220" s="347" t="str">
        <f>IF('[1]p36'!$A$59&lt;&gt;0,'[1]p36'!$A$59,"")</f>
        <v>Cálculo Dif. E Integral  II  T- 08</v>
      </c>
      <c r="B220" s="347"/>
      <c r="C220" s="347"/>
      <c r="D220" s="347"/>
      <c r="E220" s="347"/>
      <c r="F220" s="388">
        <f>IF('[1]p36'!$F$59&lt;&gt;0,'[1]p36'!$F$59,"")</f>
        <v>60</v>
      </c>
      <c r="G220" s="388"/>
      <c r="H220" s="388">
        <f>IF('[1]p36'!$E$59&lt;&gt;0,'[1]p36'!$E$59,"")</f>
        <v>4</v>
      </c>
      <c r="I220" s="388"/>
      <c r="J220" s="388">
        <f>IF('[1]p36'!$I$59&lt;&gt;0,'[1]p36'!$I$59,"")</f>
        <v>47</v>
      </c>
      <c r="K220" s="388"/>
      <c r="L220" s="28"/>
      <c r="M220" s="388">
        <f>IF('[1]p36'!$K$59&lt;&gt;0,'[1]p36'!$K$59,"")</f>
        <v>20</v>
      </c>
      <c r="N220" s="388"/>
      <c r="O220" s="28"/>
      <c r="P220" s="28">
        <f>IF('[1]p36'!$L$59&lt;&gt;0,'[1]p36'!$L$59,"")</f>
        <v>10</v>
      </c>
      <c r="Q220" s="49"/>
      <c r="R220" s="388">
        <f>IF('[1]p36'!$J$59&lt;&gt;0,'[1]p36'!$J$59,"")</f>
        <v>17</v>
      </c>
      <c r="S220" s="388"/>
    </row>
    <row r="221" spans="1:19" s="2" customFormat="1" ht="13.5" customHeight="1">
      <c r="A221" s="347" t="str">
        <f>IF('[1]p36'!$A$60&lt;&gt;0,'[1]p36'!$A$60,"")</f>
        <v>Métodos Quantitativos II  T- 01</v>
      </c>
      <c r="B221" s="347"/>
      <c r="C221" s="347"/>
      <c r="D221" s="347"/>
      <c r="E221" s="347"/>
      <c r="F221" s="388">
        <f>IF('[1]p36'!$F$60&lt;&gt;0,'[1]p36'!$F$60,"")</f>
        <v>60</v>
      </c>
      <c r="G221" s="388"/>
      <c r="H221" s="388">
        <f>IF('[1]p36'!$E$60&lt;&gt;0,'[1]p36'!$E$60,"")</f>
        <v>4</v>
      </c>
      <c r="I221" s="388"/>
      <c r="J221" s="388">
        <f>IF('[1]p36'!$I$60&lt;&gt;0,'[1]p36'!$I$60,"")</f>
        <v>54</v>
      </c>
      <c r="K221" s="388"/>
      <c r="L221" s="28"/>
      <c r="M221" s="388">
        <f>IF('[1]p36'!$K$60&lt;&gt;0,'[1]p36'!$K$60,"")</f>
        <v>31</v>
      </c>
      <c r="N221" s="388"/>
      <c r="O221" s="28"/>
      <c r="P221" s="28">
        <f>IF('[1]p36'!$L$60&lt;&gt;0,'[1]p36'!$L$60,"")</f>
        <v>5</v>
      </c>
      <c r="Q221" s="49"/>
      <c r="R221" s="388">
        <f>IF('[1]p36'!$J$60&lt;&gt;0,'[1]p36'!$J$60,"")</f>
        <v>18</v>
      </c>
      <c r="S221" s="388"/>
    </row>
    <row r="222" spans="1:19" s="2" customFormat="1" ht="13.5" customHeight="1">
      <c r="A222" s="347">
        <f>IF('[1]p36'!$A$61&lt;&gt;0,'[1]p36'!$A$61,"")</f>
      </c>
      <c r="B222" s="347"/>
      <c r="C222" s="347"/>
      <c r="D222" s="347"/>
      <c r="E222" s="347"/>
      <c r="F222" s="388">
        <f>IF('[1]p36'!$F$61&lt;&gt;0,'[1]p36'!$F$61,"")</f>
      </c>
      <c r="G222" s="388"/>
      <c r="H222" s="388">
        <f>IF('[1]p36'!$E$61&lt;&gt;0,'[1]p36'!$E$61,"")</f>
      </c>
      <c r="I222" s="388"/>
      <c r="J222" s="388">
        <f>IF('[1]p36'!$I$61&lt;&gt;0,'[1]p36'!$I$61,"")</f>
      </c>
      <c r="K222" s="388"/>
      <c r="L222" s="28"/>
      <c r="M222" s="388">
        <f>IF('[1]p36'!$K$61&lt;&gt;0,'[1]p36'!$K$61,"")</f>
      </c>
      <c r="N222" s="388"/>
      <c r="O222" s="28"/>
      <c r="P222" s="28">
        <f>IF('[1]p36'!$L$61&lt;&gt;0,'[1]p36'!$L$61,"")</f>
      </c>
      <c r="Q222" s="49"/>
      <c r="R222" s="388">
        <f>IF('[1]p36'!$J$61&lt;&gt;0,'[1]p36'!$J$61,"")</f>
      </c>
      <c r="S222" s="388"/>
    </row>
    <row r="223" spans="1:19" s="41" customFormat="1" ht="11.25">
      <c r="A223" s="389" t="str">
        <f>T('[1]p37'!$C$13:$G$13)</f>
        <v>Rosângela da Silva Figueredo</v>
      </c>
      <c r="B223" s="390"/>
      <c r="C223" s="390"/>
      <c r="D223" s="390"/>
      <c r="E223" s="391"/>
      <c r="F223" s="392"/>
      <c r="G223" s="393"/>
      <c r="H223" s="393"/>
      <c r="I223" s="393"/>
      <c r="J223" s="393"/>
      <c r="K223" s="393"/>
      <c r="L223" s="393"/>
      <c r="M223" s="393"/>
      <c r="N223" s="393"/>
      <c r="O223" s="393"/>
      <c r="P223" s="393"/>
      <c r="Q223" s="393"/>
      <c r="R223" s="393"/>
      <c r="S223" s="393"/>
    </row>
    <row r="224" spans="1:19" s="2" customFormat="1" ht="13.5" customHeight="1">
      <c r="A224" s="347" t="str">
        <f>IF('[1]p37'!$A$57&lt;&gt;0,'[1]p37'!$A$57,"")</f>
        <v>Est. Aplic.As C. Sociais  II  T- 01</v>
      </c>
      <c r="B224" s="347"/>
      <c r="C224" s="347"/>
      <c r="D224" s="347"/>
      <c r="E224" s="347"/>
      <c r="F224" s="388">
        <f>IF('[1]p37'!$F$57&lt;&gt;0,'[1]p37'!$F$57,"")</f>
        <v>60</v>
      </c>
      <c r="G224" s="388"/>
      <c r="H224" s="388">
        <f>IF('[1]p37'!$E$57&lt;&gt;0,'[1]p37'!$E$57,"")</f>
        <v>4</v>
      </c>
      <c r="I224" s="388"/>
      <c r="J224" s="388">
        <f>IF('[1]p37'!$I$57&lt;&gt;0,'[1]p37'!$I$57,"")</f>
        <v>14</v>
      </c>
      <c r="K224" s="388"/>
      <c r="L224" s="28"/>
      <c r="M224" s="388">
        <f>IF('[1]p37'!$K$57&lt;&gt;0,'[1]p37'!$K$57,"")</f>
        <v>5</v>
      </c>
      <c r="N224" s="388"/>
      <c r="O224" s="28"/>
      <c r="P224" s="28">
        <f>IF('[1]p37'!$L$57&lt;&gt;0,'[1]p37'!$L$57,"")</f>
        <v>3</v>
      </c>
      <c r="Q224" s="49"/>
      <c r="R224" s="388">
        <f>IF('[1]p37'!$J$57&lt;&gt;0,'[1]p37'!$J$57,"")</f>
        <v>6</v>
      </c>
      <c r="S224" s="388"/>
    </row>
    <row r="225" spans="1:19" s="2" customFormat="1" ht="13.5" customHeight="1">
      <c r="A225" s="347" t="str">
        <f>IF('[1]p37'!$A$58&lt;&gt;0,'[1]p37'!$A$58,"")</f>
        <v>Est. Econ. E Int. A Conometria T - 01</v>
      </c>
      <c r="B225" s="347"/>
      <c r="C225" s="347"/>
      <c r="D225" s="347"/>
      <c r="E225" s="347"/>
      <c r="F225" s="388">
        <f>IF('[1]p37'!$F$58&lt;&gt;0,'[1]p37'!$F$58,"")</f>
        <v>60</v>
      </c>
      <c r="G225" s="388"/>
      <c r="H225" s="388">
        <f>IF('[1]p37'!$E$58&lt;&gt;0,'[1]p37'!$E$58,"")</f>
        <v>4</v>
      </c>
      <c r="I225" s="388"/>
      <c r="J225" s="388">
        <f>IF('[1]p37'!$I$58&lt;&gt;0,'[1]p37'!$I$58,"")</f>
        <v>37</v>
      </c>
      <c r="K225" s="388"/>
      <c r="L225" s="28"/>
      <c r="M225" s="388">
        <f>IF('[1]p37'!$K$58&lt;&gt;0,'[1]p37'!$K$58,"")</f>
        <v>15</v>
      </c>
      <c r="N225" s="388"/>
      <c r="O225" s="28"/>
      <c r="P225" s="28">
        <f>IF('[1]p37'!$L$58&lt;&gt;0,'[1]p37'!$L$58,"")</f>
        <v>3</v>
      </c>
      <c r="Q225" s="49"/>
      <c r="R225" s="388">
        <f>IF('[1]p37'!$J$58&lt;&gt;0,'[1]p37'!$J$58,"")</f>
        <v>19</v>
      </c>
      <c r="S225" s="388"/>
    </row>
    <row r="226" spans="1:19" s="2" customFormat="1" ht="13.5" customHeight="1">
      <c r="A226" s="347" t="str">
        <f>IF('[1]p37'!$A$59&lt;&gt;0,'[1]p37'!$A$59,"")</f>
        <v>Estatística  Descritiva T- 01</v>
      </c>
      <c r="B226" s="347"/>
      <c r="C226" s="347"/>
      <c r="D226" s="347"/>
      <c r="E226" s="347"/>
      <c r="F226" s="388">
        <f>IF('[1]p37'!$F$59&lt;&gt;0,'[1]p37'!$F$59,"")</f>
        <v>60</v>
      </c>
      <c r="G226" s="388"/>
      <c r="H226" s="388">
        <f>IF('[1]p37'!$E$59&lt;&gt;0,'[1]p37'!$E$59,"")</f>
        <v>4</v>
      </c>
      <c r="I226" s="388"/>
      <c r="J226" s="388">
        <f>IF('[1]p37'!$I$59&lt;&gt;0,'[1]p37'!$I$59,"")</f>
        <v>43</v>
      </c>
      <c r="K226" s="388"/>
      <c r="L226" s="28"/>
      <c r="M226" s="388">
        <f>IF('[1]p37'!$K$59&lt;&gt;0,'[1]p37'!$K$59,"")</f>
        <v>8</v>
      </c>
      <c r="N226" s="388"/>
      <c r="O226" s="28"/>
      <c r="P226" s="28">
        <f>IF('[1]p37'!$L$59&lt;&gt;0,'[1]p37'!$L$59,"")</f>
        <v>4</v>
      </c>
      <c r="Q226" s="49"/>
      <c r="R226" s="388">
        <f>IF('[1]p37'!$J$59&lt;&gt;0,'[1]p37'!$J$59,"")</f>
        <v>31</v>
      </c>
      <c r="S226" s="388"/>
    </row>
    <row r="227" spans="1:19" s="2" customFormat="1" ht="13.5" customHeight="1">
      <c r="A227" s="347" t="str">
        <f>IF('[1]p37'!$A$60&lt;&gt;0,'[1]p37'!$A$60,"")</f>
        <v>Estatística  Descritiva T- 02</v>
      </c>
      <c r="B227" s="347"/>
      <c r="C227" s="347"/>
      <c r="D227" s="347"/>
      <c r="E227" s="347"/>
      <c r="F227" s="388">
        <f>IF('[1]p37'!$F$60&lt;&gt;0,'[1]p37'!$F$60,"")</f>
        <v>60</v>
      </c>
      <c r="G227" s="388"/>
      <c r="H227" s="388">
        <f>IF('[1]p37'!$E$60&lt;&gt;0,'[1]p37'!$E$60,"")</f>
        <v>4</v>
      </c>
      <c r="I227" s="388"/>
      <c r="J227" s="388">
        <f>IF('[1]p37'!$I$60&lt;&gt;0,'[1]p37'!$I$60,"")</f>
        <v>47</v>
      </c>
      <c r="K227" s="388"/>
      <c r="L227" s="28"/>
      <c r="M227" s="388">
        <f>IF('[1]p37'!$K$60&lt;&gt;0,'[1]p37'!$K$60,"")</f>
        <v>15</v>
      </c>
      <c r="N227" s="388"/>
      <c r="O227" s="28"/>
      <c r="P227" s="28">
        <f>IF('[1]p37'!$L$60&lt;&gt;0,'[1]p37'!$L$60,"")</f>
        <v>4</v>
      </c>
      <c r="Q227" s="49"/>
      <c r="R227" s="388">
        <f>IF('[1]p37'!$J$60&lt;&gt;0,'[1]p37'!$J$60,"")</f>
        <v>28</v>
      </c>
      <c r="S227" s="388"/>
    </row>
    <row r="228" spans="1:19" s="2" customFormat="1" ht="13.5" customHeight="1">
      <c r="A228" s="347">
        <f>IF('[1]p37'!$A$61&lt;&gt;0,'[1]p37'!$A$61,"")</f>
      </c>
      <c r="B228" s="347"/>
      <c r="C228" s="347"/>
      <c r="D228" s="347"/>
      <c r="E228" s="347"/>
      <c r="F228" s="388">
        <f>IF('[1]p37'!$F$61&lt;&gt;0,'[1]p37'!$F$61,"")</f>
      </c>
      <c r="G228" s="388"/>
      <c r="H228" s="388">
        <f>IF('[1]p37'!$E$61&lt;&gt;0,'[1]p37'!$E$61,"")</f>
      </c>
      <c r="I228" s="388"/>
      <c r="J228" s="388">
        <f>IF('[1]p37'!$I$61&lt;&gt;0,'[1]p37'!$I$61,"")</f>
      </c>
      <c r="K228" s="388"/>
      <c r="L228" s="28"/>
      <c r="M228" s="388">
        <f>IF('[1]p37'!$K$61&lt;&gt;0,'[1]p37'!$K$61,"")</f>
      </c>
      <c r="N228" s="388"/>
      <c r="O228" s="28"/>
      <c r="P228" s="28">
        <f>IF('[1]p37'!$L$61&lt;&gt;0,'[1]p37'!$L$61,"")</f>
      </c>
      <c r="Q228" s="49"/>
      <c r="R228" s="388">
        <f>IF('[1]p37'!$J$61&lt;&gt;0,'[1]p37'!$J$61,"")</f>
      </c>
      <c r="S228" s="388"/>
    </row>
    <row r="229" spans="1:19" s="41" customFormat="1" ht="11.25">
      <c r="A229" s="389" t="str">
        <f>T('[1]p38'!$C$13:$G$13)</f>
        <v>Thiciany Matsudo Iwano</v>
      </c>
      <c r="B229" s="390"/>
      <c r="C229" s="390"/>
      <c r="D229" s="390"/>
      <c r="E229" s="391"/>
      <c r="F229" s="392"/>
      <c r="G229" s="393"/>
      <c r="H229" s="393"/>
      <c r="I229" s="393"/>
      <c r="J229" s="393"/>
      <c r="K229" s="393"/>
      <c r="L229" s="393"/>
      <c r="M229" s="393"/>
      <c r="N229" s="393"/>
      <c r="O229" s="393"/>
      <c r="P229" s="393"/>
      <c r="Q229" s="393"/>
      <c r="R229" s="393"/>
      <c r="S229" s="393"/>
    </row>
    <row r="230" spans="1:19" s="2" customFormat="1" ht="13.5" customHeight="1">
      <c r="A230" s="347" t="str">
        <f>IF('[1]p38'!$A$57&lt;&gt;0,'[1]p38'!$A$57,"")</f>
        <v>Álgebra Vetorial e Geom. Analítica  T- 03</v>
      </c>
      <c r="B230" s="347"/>
      <c r="C230" s="347"/>
      <c r="D230" s="347"/>
      <c r="E230" s="347"/>
      <c r="F230" s="388">
        <f>IF('[1]p38'!$F$57&lt;&gt;0,'[1]p38'!$F$57,"")</f>
        <v>60</v>
      </c>
      <c r="G230" s="388"/>
      <c r="H230" s="388">
        <f>IF('[1]p38'!$E$57&lt;&gt;0,'[1]p38'!$E$57,"")</f>
        <v>4</v>
      </c>
      <c r="I230" s="388"/>
      <c r="J230" s="388">
        <f>IF('[1]p38'!$I$57&lt;&gt;0,'[1]p38'!$I$57,"")</f>
        <v>60</v>
      </c>
      <c r="K230" s="388"/>
      <c r="L230" s="28"/>
      <c r="M230" s="388">
        <f>IF('[1]p38'!$K$57&lt;&gt;0,'[1]p38'!$K$57,"")</f>
        <v>19</v>
      </c>
      <c r="N230" s="388"/>
      <c r="O230" s="28"/>
      <c r="P230" s="28">
        <f>IF('[1]p38'!$L$57&lt;&gt;0,'[1]p38'!$L$57,"")</f>
        <v>5</v>
      </c>
      <c r="Q230" s="49"/>
      <c r="R230" s="388">
        <f>IF('[1]p38'!$J$57&lt;&gt;0,'[1]p38'!$J$57,"")</f>
        <v>36</v>
      </c>
      <c r="S230" s="388"/>
    </row>
    <row r="231" spans="1:19" s="2" customFormat="1" ht="13.5" customHeight="1">
      <c r="A231" s="347" t="str">
        <f>IF('[1]p38'!$A$58&lt;&gt;0,'[1]p38'!$A$58,"")</f>
        <v>Cálculo Dif. E Integral  I  T- 02</v>
      </c>
      <c r="B231" s="347"/>
      <c r="C231" s="347"/>
      <c r="D231" s="347"/>
      <c r="E231" s="347"/>
      <c r="F231" s="388">
        <f>IF('[1]p38'!$F$58&lt;&gt;0,'[1]p38'!$F$58,"")</f>
        <v>90</v>
      </c>
      <c r="G231" s="388"/>
      <c r="H231" s="388">
        <f>IF('[1]p38'!$E$58&lt;&gt;0,'[1]p38'!$E$58,"")</f>
        <v>6</v>
      </c>
      <c r="I231" s="388"/>
      <c r="J231" s="388">
        <f>IF('[1]p38'!$I$58&lt;&gt;0,'[1]p38'!$I$58,"")</f>
        <v>60</v>
      </c>
      <c r="K231" s="388"/>
      <c r="L231" s="28"/>
      <c r="M231" s="388">
        <f>IF('[1]p38'!$K$58&lt;&gt;0,'[1]p38'!$K$58,"")</f>
        <v>14</v>
      </c>
      <c r="N231" s="388"/>
      <c r="O231" s="28"/>
      <c r="P231" s="28">
        <f>IF('[1]p38'!$L$58&lt;&gt;0,'[1]p38'!$L$58,"")</f>
        <v>17</v>
      </c>
      <c r="Q231" s="49"/>
      <c r="R231" s="388">
        <f>IF('[1]p38'!$J$58&lt;&gt;0,'[1]p38'!$J$58,"")</f>
        <v>29</v>
      </c>
      <c r="S231" s="388"/>
    </row>
    <row r="232" spans="1:19" s="2" customFormat="1" ht="13.5" customHeight="1">
      <c r="A232" s="347" t="str">
        <f>IF('[1]p38'!$A$59&lt;&gt;0,'[1]p38'!$A$59,"")</f>
        <v>Cálculo Dif. E Integral  I  T- 06</v>
      </c>
      <c r="B232" s="347"/>
      <c r="C232" s="347"/>
      <c r="D232" s="347"/>
      <c r="E232" s="347"/>
      <c r="F232" s="388">
        <f>IF('[1]p38'!$F$59&lt;&gt;0,'[1]p38'!$F$59,"")</f>
        <v>90</v>
      </c>
      <c r="G232" s="388"/>
      <c r="H232" s="388">
        <f>IF('[1]p38'!$E$59&lt;&gt;0,'[1]p38'!$E$59,"")</f>
        <v>6</v>
      </c>
      <c r="I232" s="388"/>
      <c r="J232" s="388">
        <f>IF('[1]p38'!$I$59&lt;&gt;0,'[1]p38'!$I$59,"")</f>
        <v>40</v>
      </c>
      <c r="K232" s="388"/>
      <c r="L232" s="28"/>
      <c r="M232" s="388">
        <f>IF('[1]p38'!$K$59&lt;&gt;0,'[1]p38'!$K$59,"")</f>
        <v>19</v>
      </c>
      <c r="N232" s="388"/>
      <c r="O232" s="28"/>
      <c r="P232" s="28">
        <f>IF('[1]p38'!$L$59&lt;&gt;0,'[1]p38'!$L$59,"")</f>
        <v>10</v>
      </c>
      <c r="Q232" s="49"/>
      <c r="R232" s="388">
        <f>IF('[1]p38'!$J$59&lt;&gt;0,'[1]p38'!$J$59,"")</f>
        <v>11</v>
      </c>
      <c r="S232" s="388"/>
    </row>
    <row r="233" spans="1:19" s="2" customFormat="1" ht="13.5" customHeight="1">
      <c r="A233" s="347">
        <f>IF('[1]p38'!$A$60&lt;&gt;0,'[1]p38'!$A$60,"")</f>
      </c>
      <c r="B233" s="347"/>
      <c r="C233" s="347"/>
      <c r="D233" s="347"/>
      <c r="E233" s="347"/>
      <c r="F233" s="388">
        <f>IF('[1]p38'!$F$60&lt;&gt;0,'[1]p38'!$F$60,"")</f>
      </c>
      <c r="G233" s="388"/>
      <c r="H233" s="388">
        <f>IF('[1]p38'!$E$60&lt;&gt;0,'[1]p38'!$E$60,"")</f>
      </c>
      <c r="I233" s="388"/>
      <c r="J233" s="388">
        <f>IF('[1]p38'!$I$60&lt;&gt;0,'[1]p38'!$I$60,"")</f>
      </c>
      <c r="K233" s="388"/>
      <c r="L233" s="28"/>
      <c r="M233" s="388">
        <f>IF('[1]p38'!$K$60&lt;&gt;0,'[1]p38'!$K$60,"")</f>
      </c>
      <c r="N233" s="388"/>
      <c r="O233" s="28"/>
      <c r="P233" s="28">
        <f>IF('[1]p38'!$L$60&lt;&gt;0,'[1]p38'!$L$60,"")</f>
      </c>
      <c r="Q233" s="49"/>
      <c r="R233" s="388">
        <f>IF('[1]p38'!$J$60&lt;&gt;0,'[1]p38'!$J$60,"")</f>
      </c>
      <c r="S233" s="388"/>
    </row>
    <row r="234" spans="1:19" s="2" customFormat="1" ht="13.5" customHeight="1">
      <c r="A234" s="347">
        <f>IF('[1]p38'!$A$61&lt;&gt;0,'[1]p38'!$A$61,"")</f>
      </c>
      <c r="B234" s="347"/>
      <c r="C234" s="347"/>
      <c r="D234" s="347"/>
      <c r="E234" s="347"/>
      <c r="F234" s="388">
        <f>IF('[1]p38'!$F$61&lt;&gt;0,'[1]p38'!$F$61,"")</f>
      </c>
      <c r="G234" s="388"/>
      <c r="H234" s="388">
        <f>IF('[1]p38'!$E$61&lt;&gt;0,'[1]p38'!$E$61,"")</f>
      </c>
      <c r="I234" s="388"/>
      <c r="J234" s="388">
        <f>IF('[1]p38'!$I$61&lt;&gt;0,'[1]p38'!$I$61,"")</f>
      </c>
      <c r="K234" s="388"/>
      <c r="L234" s="28"/>
      <c r="M234" s="388">
        <f>IF('[1]p38'!$K$61&lt;&gt;0,'[1]p38'!$K$61,"")</f>
      </c>
      <c r="N234" s="388"/>
      <c r="O234" s="28"/>
      <c r="P234" s="28">
        <f>IF('[1]p38'!$L$61&lt;&gt;0,'[1]p38'!$L$61,"")</f>
      </c>
      <c r="Q234" s="49"/>
      <c r="R234" s="388">
        <f>IF('[1]p38'!$J$61&lt;&gt;0,'[1]p38'!$J$61,"")</f>
      </c>
      <c r="S234" s="388"/>
    </row>
    <row r="235" spans="1:19" s="41" customFormat="1" ht="11.25">
      <c r="A235" s="389" t="str">
        <f>T('[1]p39'!$C$13:$G$13)</f>
        <v>Erhan Caliskan</v>
      </c>
      <c r="B235" s="390"/>
      <c r="C235" s="390"/>
      <c r="D235" s="390"/>
      <c r="E235" s="391"/>
      <c r="F235" s="392"/>
      <c r="G235" s="393"/>
      <c r="H235" s="393"/>
      <c r="I235" s="393"/>
      <c r="J235" s="393"/>
      <c r="K235" s="393"/>
      <c r="L235" s="393"/>
      <c r="M235" s="393"/>
      <c r="N235" s="393"/>
      <c r="O235" s="393"/>
      <c r="P235" s="393"/>
      <c r="Q235" s="393"/>
      <c r="R235" s="393"/>
      <c r="S235" s="393"/>
    </row>
    <row r="236" spans="1:19" s="2" customFormat="1" ht="13.5" customHeight="1">
      <c r="A236" s="347">
        <f>IF('[1]p39'!$A$57&lt;&gt;0,'[1]p39'!$A$57,"")</f>
      </c>
      <c r="B236" s="347"/>
      <c r="C236" s="347"/>
      <c r="D236" s="347"/>
      <c r="E236" s="347"/>
      <c r="F236" s="388">
        <f>IF('[1]p39'!$F$57&lt;&gt;0,'[1]p39'!$F$57,"")</f>
      </c>
      <c r="G236" s="388"/>
      <c r="H236" s="388">
        <f>IF('[1]p39'!$E$57&lt;&gt;0,'[1]p39'!$E$57,"")</f>
      </c>
      <c r="I236" s="388"/>
      <c r="J236" s="388">
        <f>IF('[1]p39'!$I$57&lt;&gt;0,'[1]p39'!$I$57,"")</f>
      </c>
      <c r="K236" s="388"/>
      <c r="L236" s="28"/>
      <c r="M236" s="388">
        <f>IF('[1]p39'!$K$57&lt;&gt;0,'[1]p39'!$K$57,"")</f>
      </c>
      <c r="N236" s="388"/>
      <c r="O236" s="28"/>
      <c r="P236" s="28">
        <f>IF('[1]p39'!$L$57&lt;&gt;0,'[1]p39'!$L$57,"")</f>
      </c>
      <c r="Q236" s="49"/>
      <c r="R236" s="388">
        <f>IF('[1]p39'!$J$57&lt;&gt;0,'[1]p39'!$J$57,"")</f>
      </c>
      <c r="S236" s="388"/>
    </row>
    <row r="237" spans="1:19" s="2" customFormat="1" ht="13.5" customHeight="1">
      <c r="A237" s="347">
        <f>IF('[1]p39'!$A$58&lt;&gt;0,'[1]p39'!$A$58,"")</f>
      </c>
      <c r="B237" s="347"/>
      <c r="C237" s="347"/>
      <c r="D237" s="347"/>
      <c r="E237" s="347"/>
      <c r="F237" s="388">
        <f>IF('[1]p39'!$F$58&lt;&gt;0,'[1]p39'!$F$58,"")</f>
      </c>
      <c r="G237" s="388"/>
      <c r="H237" s="388">
        <f>IF('[1]p39'!$E$58&lt;&gt;0,'[1]p39'!$E$58,"")</f>
      </c>
      <c r="I237" s="388"/>
      <c r="J237" s="388">
        <f>IF('[1]p39'!$I$58&lt;&gt;0,'[1]p39'!$I$58,"")</f>
      </c>
      <c r="K237" s="388"/>
      <c r="L237" s="28"/>
      <c r="M237" s="388">
        <f>IF('[1]p39'!$K$58&lt;&gt;0,'[1]p39'!$K$58,"")</f>
      </c>
      <c r="N237" s="388"/>
      <c r="O237" s="28"/>
      <c r="P237" s="28">
        <f>IF('[1]p39'!$L$58&lt;&gt;0,'[1]p39'!$L$58,"")</f>
      </c>
      <c r="Q237" s="49"/>
      <c r="R237" s="388">
        <f>IF('[1]p39'!$J$58&lt;&gt;0,'[1]p39'!$J$58,"")</f>
      </c>
      <c r="S237" s="388"/>
    </row>
    <row r="238" spans="1:19" s="2" customFormat="1" ht="13.5" customHeight="1">
      <c r="A238" s="347">
        <f>IF('[1]p39'!$A$59&lt;&gt;0,'[1]p39'!$A$59,"")</f>
      </c>
      <c r="B238" s="347"/>
      <c r="C238" s="347"/>
      <c r="D238" s="347"/>
      <c r="E238" s="347"/>
      <c r="F238" s="388">
        <f>IF('[1]p39'!$F$59&lt;&gt;0,'[1]p39'!$F$59,"")</f>
      </c>
      <c r="G238" s="388"/>
      <c r="H238" s="388">
        <f>IF('[1]p39'!$E$59&lt;&gt;0,'[1]p39'!$E$59,"")</f>
      </c>
      <c r="I238" s="388"/>
      <c r="J238" s="388">
        <f>IF('[1]p39'!$I$59&lt;&gt;0,'[1]p39'!$I$59,"")</f>
      </c>
      <c r="K238" s="388"/>
      <c r="L238" s="28"/>
      <c r="M238" s="388">
        <f>IF('[1]p39'!$K$59&lt;&gt;0,'[1]p39'!$K$59,"")</f>
      </c>
      <c r="N238" s="388"/>
      <c r="O238" s="28"/>
      <c r="P238" s="28">
        <f>IF('[1]p39'!$L$59&lt;&gt;0,'[1]p39'!$L$59,"")</f>
      </c>
      <c r="Q238" s="49"/>
      <c r="R238" s="388">
        <f>IF('[1]p39'!$J$59&lt;&gt;0,'[1]p39'!$J$59,"")</f>
      </c>
      <c r="S238" s="388"/>
    </row>
    <row r="239" spans="1:19" s="2" customFormat="1" ht="13.5" customHeight="1">
      <c r="A239" s="347">
        <f>IF('[1]p39'!$A$60&lt;&gt;0,'[1]p39'!$A$60,"")</f>
      </c>
      <c r="B239" s="347"/>
      <c r="C239" s="347"/>
      <c r="D239" s="347"/>
      <c r="E239" s="347"/>
      <c r="F239" s="388">
        <f>IF('[1]p39'!$F$60&lt;&gt;0,'[1]p39'!$F$60,"")</f>
      </c>
      <c r="G239" s="388"/>
      <c r="H239" s="388">
        <f>IF('[1]p39'!$E$60&lt;&gt;0,'[1]p39'!$E$60,"")</f>
      </c>
      <c r="I239" s="388"/>
      <c r="J239" s="388">
        <f>IF('[1]p39'!$I$60&lt;&gt;0,'[1]p39'!$I$60,"")</f>
      </c>
      <c r="K239" s="388"/>
      <c r="L239" s="28"/>
      <c r="M239" s="388">
        <f>IF('[1]p39'!$K$60&lt;&gt;0,'[1]p39'!$K$60,"")</f>
      </c>
      <c r="N239" s="388"/>
      <c r="O239" s="28"/>
      <c r="P239" s="28">
        <f>IF('[1]p39'!$L$60&lt;&gt;0,'[1]p39'!$L$60,"")</f>
      </c>
      <c r="Q239" s="49"/>
      <c r="R239" s="388">
        <f>IF('[1]p39'!$J$60&lt;&gt;0,'[1]p39'!$J$60,"")</f>
      </c>
      <c r="S239" s="388"/>
    </row>
    <row r="240" spans="1:19" s="2" customFormat="1" ht="13.5" customHeight="1">
      <c r="A240" s="347">
        <f>IF('[1]p39'!$A$61&lt;&gt;0,'[1]p39'!$A$61,"")</f>
      </c>
      <c r="B240" s="347"/>
      <c r="C240" s="347"/>
      <c r="D240" s="347"/>
      <c r="E240" s="347"/>
      <c r="F240" s="388">
        <f>IF('[1]p39'!$F$61&lt;&gt;0,'[1]p39'!$F$61,"")</f>
      </c>
      <c r="G240" s="388"/>
      <c r="H240" s="388">
        <f>IF('[1]p39'!$E$61&lt;&gt;0,'[1]p39'!$E$61,"")</f>
      </c>
      <c r="I240" s="388"/>
      <c r="J240" s="388">
        <f>IF('[1]p39'!$I$61&lt;&gt;0,'[1]p39'!$I$61,"")</f>
      </c>
      <c r="K240" s="388"/>
      <c r="L240" s="28"/>
      <c r="M240" s="388">
        <f>IF('[1]p39'!$K$61&lt;&gt;0,'[1]p39'!$K$61,"")</f>
      </c>
      <c r="N240" s="388"/>
      <c r="O240" s="28"/>
      <c r="P240" s="28">
        <f>IF('[1]p39'!$L$61&lt;&gt;0,'[1]p39'!$L$61,"")</f>
      </c>
      <c r="Q240" s="49"/>
      <c r="R240" s="388">
        <f>IF('[1]p39'!$J$61&lt;&gt;0,'[1]p39'!$J$61,"")</f>
      </c>
      <c r="S240" s="388"/>
    </row>
    <row r="241" spans="1:19" s="41" customFormat="1" ht="11.25">
      <c r="A241" s="389">
        <f>T('[1]p40'!$C$13:$G$13)</f>
      </c>
      <c r="B241" s="390"/>
      <c r="C241" s="390"/>
      <c r="D241" s="390"/>
      <c r="E241" s="391"/>
      <c r="F241" s="392"/>
      <c r="G241" s="393"/>
      <c r="H241" s="393"/>
      <c r="I241" s="393"/>
      <c r="J241" s="393"/>
      <c r="K241" s="393"/>
      <c r="L241" s="393"/>
      <c r="M241" s="393"/>
      <c r="N241" s="393"/>
      <c r="O241" s="393"/>
      <c r="P241" s="393"/>
      <c r="Q241" s="393"/>
      <c r="R241" s="393"/>
      <c r="S241" s="393"/>
    </row>
    <row r="242" spans="1:19" s="2" customFormat="1" ht="13.5" customHeight="1">
      <c r="A242" s="347">
        <f>IF('[1]p40'!$A$57&lt;&gt;0,'[1]p40'!$A$57,"")</f>
      </c>
      <c r="B242" s="347"/>
      <c r="C242" s="347"/>
      <c r="D242" s="347"/>
      <c r="E242" s="347"/>
      <c r="F242" s="388">
        <f>IF('[1]p40'!$F$57&lt;&gt;0,'[1]p40'!$F$57,"")</f>
      </c>
      <c r="G242" s="388"/>
      <c r="H242" s="388">
        <f>IF('[1]p40'!$E$57&lt;&gt;0,'[1]p40'!$E$57,"")</f>
      </c>
      <c r="I242" s="388"/>
      <c r="J242" s="388">
        <f>IF('[1]p40'!$I$57&lt;&gt;0,'[1]p40'!$I$57,"")</f>
      </c>
      <c r="K242" s="388"/>
      <c r="L242" s="28"/>
      <c r="M242" s="388">
        <f>IF('[1]p40'!$K$57&lt;&gt;0,'[1]p40'!$K$57,"")</f>
      </c>
      <c r="N242" s="388"/>
      <c r="O242" s="28"/>
      <c r="P242" s="28">
        <f>IF('[1]p40'!$L$57&lt;&gt;0,'[1]p40'!$L$57,"")</f>
      </c>
      <c r="Q242" s="49"/>
      <c r="R242" s="388">
        <f>IF('[1]p40'!$J$57&lt;&gt;0,'[1]p40'!$J$57,"")</f>
      </c>
      <c r="S242" s="388"/>
    </row>
    <row r="243" spans="1:19" s="2" customFormat="1" ht="13.5" customHeight="1">
      <c r="A243" s="347">
        <f>IF('[1]p40'!$A$58&lt;&gt;0,'[1]p40'!$A$58,"")</f>
      </c>
      <c r="B243" s="347"/>
      <c r="C243" s="347"/>
      <c r="D243" s="347"/>
      <c r="E243" s="347"/>
      <c r="F243" s="388">
        <f>IF('[1]p40'!$F$58&lt;&gt;0,'[1]p40'!$F$58,"")</f>
      </c>
      <c r="G243" s="388"/>
      <c r="H243" s="388">
        <f>IF('[1]p40'!$E$58&lt;&gt;0,'[1]p40'!$E$58,"")</f>
      </c>
      <c r="I243" s="388"/>
      <c r="J243" s="388">
        <f>IF('[1]p40'!$I$58&lt;&gt;0,'[1]p40'!$I$58,"")</f>
      </c>
      <c r="K243" s="388"/>
      <c r="L243" s="28"/>
      <c r="M243" s="388">
        <f>IF('[1]p40'!$K$58&lt;&gt;0,'[1]p40'!$K$58,"")</f>
      </c>
      <c r="N243" s="388"/>
      <c r="O243" s="28"/>
      <c r="P243" s="28">
        <f>IF('[1]p40'!$L$58&lt;&gt;0,'[1]p40'!$L$58,"")</f>
      </c>
      <c r="Q243" s="49"/>
      <c r="R243" s="388">
        <f>IF('[1]p40'!$J$58&lt;&gt;0,'[1]p40'!$J$58,"")</f>
      </c>
      <c r="S243" s="388"/>
    </row>
    <row r="244" spans="1:19" s="2" customFormat="1" ht="13.5" customHeight="1">
      <c r="A244" s="347">
        <f>IF('[1]p40'!$A$59&lt;&gt;0,'[1]p40'!$A$59,"")</f>
      </c>
      <c r="B244" s="347"/>
      <c r="C244" s="347"/>
      <c r="D244" s="347"/>
      <c r="E244" s="347"/>
      <c r="F244" s="388">
        <f>IF('[1]p40'!$F$59&lt;&gt;0,'[1]p40'!$F$59,"")</f>
      </c>
      <c r="G244" s="388"/>
      <c r="H244" s="388">
        <f>IF('[1]p40'!$E$59&lt;&gt;0,'[1]p40'!$E$59,"")</f>
      </c>
      <c r="I244" s="388"/>
      <c r="J244" s="388">
        <f>IF('[1]p40'!$I$59&lt;&gt;0,'[1]p40'!$I$59,"")</f>
      </c>
      <c r="K244" s="388"/>
      <c r="L244" s="28"/>
      <c r="M244" s="388">
        <f>IF('[1]p40'!$K$59&lt;&gt;0,'[1]p40'!$K$59,"")</f>
      </c>
      <c r="N244" s="388"/>
      <c r="O244" s="28"/>
      <c r="P244" s="28">
        <f>IF('[1]p40'!$L$59&lt;&gt;0,'[1]p40'!$L$59,"")</f>
      </c>
      <c r="Q244" s="49"/>
      <c r="R244" s="388">
        <f>IF('[1]p40'!$J$59&lt;&gt;0,'[1]p40'!$J$59,"")</f>
      </c>
      <c r="S244" s="388"/>
    </row>
    <row r="245" spans="1:19" s="2" customFormat="1" ht="13.5" customHeight="1">
      <c r="A245" s="347">
        <f>IF('[1]p40'!$A$60&lt;&gt;0,'[1]p40'!$A$60,"")</f>
      </c>
      <c r="B245" s="347"/>
      <c r="C245" s="347"/>
      <c r="D245" s="347"/>
      <c r="E245" s="347"/>
      <c r="F245" s="388">
        <f>IF('[1]p40'!$F$60&lt;&gt;0,'[1]p40'!$F$60,"")</f>
      </c>
      <c r="G245" s="388"/>
      <c r="H245" s="388">
        <f>IF('[1]p40'!$E$60&lt;&gt;0,'[1]p40'!$E$60,"")</f>
      </c>
      <c r="I245" s="388"/>
      <c r="J245" s="388">
        <f>IF('[1]p40'!$I$60&lt;&gt;0,'[1]p40'!$I$60,"")</f>
      </c>
      <c r="K245" s="388"/>
      <c r="L245" s="28"/>
      <c r="M245" s="388">
        <f>IF('[1]p40'!$K$60&lt;&gt;0,'[1]p40'!$K$60,"")</f>
      </c>
      <c r="N245" s="388"/>
      <c r="O245" s="28"/>
      <c r="P245" s="28">
        <f>IF('[1]p40'!$L$60&lt;&gt;0,'[1]p40'!$L$60,"")</f>
      </c>
      <c r="Q245" s="49"/>
      <c r="R245" s="388">
        <f>IF('[1]p40'!$J$60&lt;&gt;0,'[1]p40'!$J$60,"")</f>
      </c>
      <c r="S245" s="388"/>
    </row>
    <row r="246" spans="1:19" s="2" customFormat="1" ht="13.5" customHeight="1">
      <c r="A246" s="347">
        <f>IF('[1]p40'!$A$61&lt;&gt;0,'[1]p40'!$A$61,"")</f>
      </c>
      <c r="B246" s="347"/>
      <c r="C246" s="347"/>
      <c r="D246" s="347"/>
      <c r="E246" s="347"/>
      <c r="F246" s="388">
        <f>IF('[1]p40'!$F$61&lt;&gt;0,'[1]p40'!$F$61,"")</f>
      </c>
      <c r="G246" s="388"/>
      <c r="H246" s="388">
        <f>IF('[1]p40'!$E$61&lt;&gt;0,'[1]p40'!$E$61,"")</f>
      </c>
      <c r="I246" s="388"/>
      <c r="J246" s="388">
        <f>IF('[1]p40'!$I$61&lt;&gt;0,'[1]p40'!$I$61,"")</f>
      </c>
      <c r="K246" s="388"/>
      <c r="L246" s="28"/>
      <c r="M246" s="388">
        <f>IF('[1]p40'!$K$61&lt;&gt;0,'[1]p40'!$K$61,"")</f>
      </c>
      <c r="N246" s="388"/>
      <c r="O246" s="28"/>
      <c r="P246" s="28">
        <f>IF('[1]p40'!$L$61&lt;&gt;0,'[1]p40'!$L$61,"")</f>
      </c>
      <c r="Q246" s="49"/>
      <c r="R246" s="388">
        <f>IF('[1]p40'!$J$61&lt;&gt;0,'[1]p40'!$J$61,"")</f>
      </c>
      <c r="S246" s="388"/>
    </row>
    <row r="247" spans="1:19" s="41" customFormat="1" ht="11.25">
      <c r="A247" s="389">
        <f>T('[1]p41'!$C$13:$G$13)</f>
      </c>
      <c r="B247" s="390"/>
      <c r="C247" s="390"/>
      <c r="D247" s="390"/>
      <c r="E247" s="391"/>
      <c r="F247" s="392"/>
      <c r="G247" s="393"/>
      <c r="H247" s="393"/>
      <c r="I247" s="393"/>
      <c r="J247" s="393"/>
      <c r="K247" s="393"/>
      <c r="L247" s="393"/>
      <c r="M247" s="393"/>
      <c r="N247" s="393"/>
      <c r="O247" s="393"/>
      <c r="P247" s="393"/>
      <c r="Q247" s="393"/>
      <c r="R247" s="393"/>
      <c r="S247" s="393"/>
    </row>
    <row r="248" spans="1:19" s="2" customFormat="1" ht="13.5" customHeight="1">
      <c r="A248" s="347">
        <f>IF('[1]p41'!$A$57&lt;&gt;0,'[1]p41'!$A$57,"")</f>
      </c>
      <c r="B248" s="347"/>
      <c r="C248" s="347"/>
      <c r="D248" s="347"/>
      <c r="E248" s="347"/>
      <c r="F248" s="388">
        <f>IF('[1]p41'!$F$57&lt;&gt;0,'[1]p41'!$F$57,"")</f>
      </c>
      <c r="G248" s="388"/>
      <c r="H248" s="388">
        <f>IF('[1]p41'!$E$57&lt;&gt;0,'[1]p41'!$E$57,"")</f>
      </c>
      <c r="I248" s="388"/>
      <c r="J248" s="388">
        <f>IF('[1]p41'!$I$57&lt;&gt;0,'[1]p41'!$I$57,"")</f>
      </c>
      <c r="K248" s="388"/>
      <c r="L248" s="28"/>
      <c r="M248" s="388">
        <f>IF('[1]p41'!$K$57&lt;&gt;0,'[1]p41'!$K$57,"")</f>
      </c>
      <c r="N248" s="388"/>
      <c r="O248" s="28"/>
      <c r="P248" s="28">
        <f>IF('[1]p41'!$L$57&lt;&gt;0,'[1]p41'!$L$57,"")</f>
      </c>
      <c r="Q248" s="49"/>
      <c r="R248" s="388">
        <f>IF('[1]p41'!$J$57&lt;&gt;0,'[1]p41'!$J$57,"")</f>
      </c>
      <c r="S248" s="388"/>
    </row>
    <row r="249" spans="1:19" s="2" customFormat="1" ht="13.5" customHeight="1">
      <c r="A249" s="347">
        <f>IF('[1]p41'!$A$58&lt;&gt;0,'[1]p41'!$A$58,"")</f>
      </c>
      <c r="B249" s="347"/>
      <c r="C249" s="347"/>
      <c r="D249" s="347"/>
      <c r="E249" s="347"/>
      <c r="F249" s="388">
        <f>IF('[1]p41'!$F$58&lt;&gt;0,'[1]p41'!$F$58,"")</f>
      </c>
      <c r="G249" s="388"/>
      <c r="H249" s="388">
        <f>IF('[1]p41'!$E$58&lt;&gt;0,'[1]p41'!$E$58,"")</f>
      </c>
      <c r="I249" s="388"/>
      <c r="J249" s="388">
        <f>IF('[1]p41'!$I$58&lt;&gt;0,'[1]p41'!$I$58,"")</f>
      </c>
      <c r="K249" s="388"/>
      <c r="L249" s="28"/>
      <c r="M249" s="388">
        <f>IF('[1]p41'!$K$58&lt;&gt;0,'[1]p41'!$K$58,"")</f>
      </c>
      <c r="N249" s="388"/>
      <c r="O249" s="28"/>
      <c r="P249" s="28">
        <f>IF('[1]p41'!$L$58&lt;&gt;0,'[1]p41'!$L$58,"")</f>
      </c>
      <c r="Q249" s="49"/>
      <c r="R249" s="388">
        <f>IF('[1]p41'!$J$58&lt;&gt;0,'[1]p41'!$J$58,"")</f>
      </c>
      <c r="S249" s="388"/>
    </row>
    <row r="250" spans="1:19" s="2" customFormat="1" ht="13.5" customHeight="1">
      <c r="A250" s="347">
        <f>IF('[1]p41'!$A$59&lt;&gt;0,'[1]p41'!$A$59,"")</f>
      </c>
      <c r="B250" s="347"/>
      <c r="C250" s="347"/>
      <c r="D250" s="347"/>
      <c r="E250" s="347"/>
      <c r="F250" s="388">
        <f>IF('[1]p41'!$F$59&lt;&gt;0,'[1]p41'!$F$59,"")</f>
      </c>
      <c r="G250" s="388"/>
      <c r="H250" s="388">
        <f>IF('[1]p41'!$E$59&lt;&gt;0,'[1]p41'!$E$59,"")</f>
      </c>
      <c r="I250" s="388"/>
      <c r="J250" s="388">
        <f>IF('[1]p41'!$I$59&lt;&gt;0,'[1]p41'!$I$59,"")</f>
      </c>
      <c r="K250" s="388"/>
      <c r="L250" s="28"/>
      <c r="M250" s="388">
        <f>IF('[1]p41'!$K$59&lt;&gt;0,'[1]p41'!$K$59,"")</f>
      </c>
      <c r="N250" s="388"/>
      <c r="O250" s="28"/>
      <c r="P250" s="28">
        <f>IF('[1]p41'!$L$59&lt;&gt;0,'[1]p41'!$L$59,"")</f>
      </c>
      <c r="Q250" s="49"/>
      <c r="R250" s="388">
        <f>IF('[1]p41'!$J$59&lt;&gt;0,'[1]p41'!$J$59,"")</f>
      </c>
      <c r="S250" s="388"/>
    </row>
    <row r="251" spans="1:19" s="2" customFormat="1" ht="13.5" customHeight="1">
      <c r="A251" s="347">
        <f>IF('[1]p41'!$A$60&lt;&gt;0,'[1]p41'!$A$60,"")</f>
      </c>
      <c r="B251" s="347"/>
      <c r="C251" s="347"/>
      <c r="D251" s="347"/>
      <c r="E251" s="347"/>
      <c r="F251" s="388">
        <f>IF('[1]p41'!$F$60&lt;&gt;0,'[1]p41'!$F$60,"")</f>
      </c>
      <c r="G251" s="388"/>
      <c r="H251" s="388">
        <f>IF('[1]p41'!$E$60&lt;&gt;0,'[1]p41'!$E$60,"")</f>
      </c>
      <c r="I251" s="388"/>
      <c r="J251" s="388">
        <f>IF('[1]p41'!$I$60&lt;&gt;0,'[1]p41'!$I$60,"")</f>
      </c>
      <c r="K251" s="388"/>
      <c r="L251" s="28"/>
      <c r="M251" s="388">
        <f>IF('[1]p41'!$K$60&lt;&gt;0,'[1]p41'!$K$60,"")</f>
      </c>
      <c r="N251" s="388"/>
      <c r="O251" s="28"/>
      <c r="P251" s="28">
        <f>IF('[1]p41'!$L$60&lt;&gt;0,'[1]p41'!$L$60,"")</f>
      </c>
      <c r="Q251" s="49"/>
      <c r="R251" s="388">
        <f>IF('[1]p41'!$J$60&lt;&gt;0,'[1]p41'!$J$60,"")</f>
      </c>
      <c r="S251" s="388"/>
    </row>
    <row r="252" spans="1:19" s="2" customFormat="1" ht="13.5" customHeight="1">
      <c r="A252" s="347">
        <f>IF('[1]p41'!$A$61&lt;&gt;0,'[1]p41'!$A$61,"")</f>
      </c>
      <c r="B252" s="347"/>
      <c r="C252" s="347"/>
      <c r="D252" s="347"/>
      <c r="E252" s="347"/>
      <c r="F252" s="388">
        <f>IF('[1]p41'!$F$61&lt;&gt;0,'[1]p41'!$F$61,"")</f>
      </c>
      <c r="G252" s="388"/>
      <c r="H252" s="388">
        <f>IF('[1]p41'!$E$61&lt;&gt;0,'[1]p41'!$E$61,"")</f>
      </c>
      <c r="I252" s="388"/>
      <c r="J252" s="388">
        <f>IF('[1]p41'!$I$61&lt;&gt;0,'[1]p41'!$I$61,"")</f>
      </c>
      <c r="K252" s="388"/>
      <c r="L252" s="28"/>
      <c r="M252" s="388">
        <f>IF('[1]p41'!$K$61&lt;&gt;0,'[1]p41'!$K$61,"")</f>
      </c>
      <c r="N252" s="388"/>
      <c r="O252" s="28"/>
      <c r="P252" s="28">
        <f>IF('[1]p41'!$L$61&lt;&gt;0,'[1]p41'!$L$61,"")</f>
      </c>
      <c r="Q252" s="49"/>
      <c r="R252" s="388">
        <f>IF('[1]p41'!$J$61&lt;&gt;0,'[1]p41'!$J$61,"")</f>
      </c>
      <c r="S252" s="388"/>
    </row>
    <row r="253" spans="1:19" s="41" customFormat="1" ht="11.25">
      <c r="A253" s="389">
        <f>T('[1]p42'!$C$13:$G$13)</f>
      </c>
      <c r="B253" s="390"/>
      <c r="C253" s="390"/>
      <c r="D253" s="390"/>
      <c r="E253" s="391"/>
      <c r="F253" s="392"/>
      <c r="G253" s="393"/>
      <c r="H253" s="393"/>
      <c r="I253" s="393"/>
      <c r="J253" s="393"/>
      <c r="K253" s="393"/>
      <c r="L253" s="393"/>
      <c r="M253" s="393"/>
      <c r="N253" s="393"/>
      <c r="O253" s="393"/>
      <c r="P253" s="393"/>
      <c r="Q253" s="393"/>
      <c r="R253" s="393"/>
      <c r="S253" s="393"/>
    </row>
    <row r="254" spans="1:19" s="2" customFormat="1" ht="13.5" customHeight="1">
      <c r="A254" s="347">
        <f>IF('[1]p42'!$A$57&lt;&gt;0,'[1]p42'!$A$57,"")</f>
      </c>
      <c r="B254" s="347"/>
      <c r="C254" s="347"/>
      <c r="D254" s="347"/>
      <c r="E254" s="347"/>
      <c r="F254" s="388">
        <f>IF('[1]p42'!$F$57&lt;&gt;0,'[1]p42'!$F$57,"")</f>
      </c>
      <c r="G254" s="388"/>
      <c r="H254" s="388">
        <f>IF('[1]p42'!$E$57&lt;&gt;0,'[1]p42'!$E$57,"")</f>
      </c>
      <c r="I254" s="388"/>
      <c r="J254" s="388">
        <f>IF('[1]p42'!$I$57&lt;&gt;0,'[1]p42'!$I$57,"")</f>
      </c>
      <c r="K254" s="388"/>
      <c r="L254" s="28"/>
      <c r="M254" s="388">
        <f>IF('[1]p42'!$K$57&lt;&gt;0,'[1]p42'!$K$57,"")</f>
      </c>
      <c r="N254" s="388"/>
      <c r="O254" s="28"/>
      <c r="P254" s="28">
        <f>IF('[1]p42'!$L$57&lt;&gt;0,'[1]p42'!$L$57,"")</f>
      </c>
      <c r="Q254" s="49"/>
      <c r="R254" s="388">
        <f>IF('[1]p42'!$J$57&lt;&gt;0,'[1]p42'!$J$57,"")</f>
      </c>
      <c r="S254" s="388"/>
    </row>
    <row r="255" spans="1:19" s="2" customFormat="1" ht="13.5" customHeight="1">
      <c r="A255" s="347">
        <f>IF('[1]p42'!$A$58&lt;&gt;0,'[1]p42'!$A$58,"")</f>
      </c>
      <c r="B255" s="347"/>
      <c r="C255" s="347"/>
      <c r="D255" s="347"/>
      <c r="E255" s="347"/>
      <c r="F255" s="388">
        <f>IF('[1]p42'!$F$58&lt;&gt;0,'[1]p42'!$F$58,"")</f>
      </c>
      <c r="G255" s="388"/>
      <c r="H255" s="388">
        <f>IF('[1]p42'!$E$58&lt;&gt;0,'[1]p42'!$E$58,"")</f>
      </c>
      <c r="I255" s="388"/>
      <c r="J255" s="388">
        <f>IF('[1]p42'!$I$58&lt;&gt;0,'[1]p42'!$I$58,"")</f>
      </c>
      <c r="K255" s="388"/>
      <c r="L255" s="28"/>
      <c r="M255" s="388">
        <f>IF('[1]p42'!$K$58&lt;&gt;0,'[1]p42'!$K$58,"")</f>
      </c>
      <c r="N255" s="388"/>
      <c r="O255" s="28"/>
      <c r="P255" s="28">
        <f>IF('[1]p42'!$L$58&lt;&gt;0,'[1]p42'!$L$58,"")</f>
      </c>
      <c r="Q255" s="49"/>
      <c r="R255" s="388">
        <f>IF('[1]p42'!$J$58&lt;&gt;0,'[1]p42'!$J$58,"")</f>
      </c>
      <c r="S255" s="388"/>
    </row>
    <row r="256" spans="1:19" s="2" customFormat="1" ht="13.5" customHeight="1">
      <c r="A256" s="347">
        <f>IF('[1]p42'!$A$59&lt;&gt;0,'[1]p42'!$A$59,"")</f>
      </c>
      <c r="B256" s="347"/>
      <c r="C256" s="347"/>
      <c r="D256" s="347"/>
      <c r="E256" s="347"/>
      <c r="F256" s="388">
        <f>IF('[1]p42'!$F$59&lt;&gt;0,'[1]p42'!$F$59,"")</f>
      </c>
      <c r="G256" s="388"/>
      <c r="H256" s="388">
        <f>IF('[1]p42'!$E$59&lt;&gt;0,'[1]p42'!$E$59,"")</f>
      </c>
      <c r="I256" s="388"/>
      <c r="J256" s="388">
        <f>IF('[1]p42'!$I$59&lt;&gt;0,'[1]p42'!$I$59,"")</f>
      </c>
      <c r="K256" s="388"/>
      <c r="L256" s="28"/>
      <c r="M256" s="388">
        <f>IF('[1]p42'!$K$59&lt;&gt;0,'[1]p42'!$K$59,"")</f>
      </c>
      <c r="N256" s="388"/>
      <c r="O256" s="28"/>
      <c r="P256" s="28">
        <f>IF('[1]p42'!$L$59&lt;&gt;0,'[1]p42'!$L$59,"")</f>
      </c>
      <c r="Q256" s="49"/>
      <c r="R256" s="388">
        <f>IF('[1]p42'!$J$59&lt;&gt;0,'[1]p42'!$J$59,"")</f>
      </c>
      <c r="S256" s="388"/>
    </row>
    <row r="257" spans="1:19" s="2" customFormat="1" ht="13.5" customHeight="1">
      <c r="A257" s="347">
        <f>IF('[1]p42'!$A$60&lt;&gt;0,'[1]p42'!$A$60,"")</f>
      </c>
      <c r="B257" s="347"/>
      <c r="C257" s="347"/>
      <c r="D257" s="347"/>
      <c r="E257" s="347"/>
      <c r="F257" s="388">
        <f>IF('[1]p42'!$F$60&lt;&gt;0,'[1]p42'!$F$60,"")</f>
      </c>
      <c r="G257" s="388"/>
      <c r="H257" s="388">
        <f>IF('[1]p42'!$E$60&lt;&gt;0,'[1]p42'!$E$60,"")</f>
      </c>
      <c r="I257" s="388"/>
      <c r="J257" s="388">
        <f>IF('[1]p42'!$I$60&lt;&gt;0,'[1]p42'!$I$60,"")</f>
      </c>
      <c r="K257" s="388"/>
      <c r="L257" s="28"/>
      <c r="M257" s="388">
        <f>IF('[1]p42'!$K$60&lt;&gt;0,'[1]p42'!$K$60,"")</f>
      </c>
      <c r="N257" s="388"/>
      <c r="O257" s="28"/>
      <c r="P257" s="28">
        <f>IF('[1]p42'!$L$60&lt;&gt;0,'[1]p42'!$L$60,"")</f>
      </c>
      <c r="Q257" s="49"/>
      <c r="R257" s="388">
        <f>IF('[1]p42'!$J$60&lt;&gt;0,'[1]p42'!$J$60,"")</f>
      </c>
      <c r="S257" s="388"/>
    </row>
    <row r="258" spans="1:19" s="2" customFormat="1" ht="13.5" customHeight="1">
      <c r="A258" s="347">
        <f>IF('[1]p42'!$A$61&lt;&gt;0,'[1]p42'!$A$61,"")</f>
      </c>
      <c r="B258" s="347"/>
      <c r="C258" s="347"/>
      <c r="D258" s="347"/>
      <c r="E258" s="347"/>
      <c r="F258" s="388">
        <f>IF('[1]p42'!$F$61&lt;&gt;0,'[1]p42'!$F$61,"")</f>
      </c>
      <c r="G258" s="388"/>
      <c r="H258" s="388">
        <f>IF('[1]p42'!$E$61&lt;&gt;0,'[1]p42'!$E$61,"")</f>
      </c>
      <c r="I258" s="388"/>
      <c r="J258" s="388">
        <f>IF('[1]p42'!$I$61&lt;&gt;0,'[1]p42'!$I$61,"")</f>
      </c>
      <c r="K258" s="388"/>
      <c r="L258" s="28"/>
      <c r="M258" s="388">
        <f>IF('[1]p42'!$K$61&lt;&gt;0,'[1]p42'!$K$61,"")</f>
      </c>
      <c r="N258" s="388"/>
      <c r="O258" s="28"/>
      <c r="P258" s="28">
        <f>IF('[1]p42'!$L$61&lt;&gt;0,'[1]p42'!$L$61,"")</f>
      </c>
      <c r="Q258" s="49"/>
      <c r="R258" s="388">
        <f>IF('[1]p42'!$J$61&lt;&gt;0,'[1]p42'!$J$61,"")</f>
      </c>
      <c r="S258" s="388"/>
    </row>
    <row r="259" spans="1:19" s="41" customFormat="1" ht="11.25">
      <c r="A259" s="389">
        <f>T('[1]p43'!$C$13:$G$13)</f>
      </c>
      <c r="B259" s="390"/>
      <c r="C259" s="390"/>
      <c r="D259" s="390"/>
      <c r="E259" s="391"/>
      <c r="F259" s="392"/>
      <c r="G259" s="393"/>
      <c r="H259" s="393"/>
      <c r="I259" s="393"/>
      <c r="J259" s="393"/>
      <c r="K259" s="393"/>
      <c r="L259" s="393"/>
      <c r="M259" s="393"/>
      <c r="N259" s="393"/>
      <c r="O259" s="393"/>
      <c r="P259" s="393"/>
      <c r="Q259" s="393"/>
      <c r="R259" s="393"/>
      <c r="S259" s="393"/>
    </row>
    <row r="260" spans="1:19" s="2" customFormat="1" ht="13.5" customHeight="1">
      <c r="A260" s="347">
        <f>IF('[1]p43'!$A$57&lt;&gt;0,'[1]p43'!$A$57,"")</f>
      </c>
      <c r="B260" s="347"/>
      <c r="C260" s="347"/>
      <c r="D260" s="347"/>
      <c r="E260" s="347"/>
      <c r="F260" s="388">
        <f>IF('[1]p43'!$F$57&lt;&gt;0,'[1]p43'!$F$57,"")</f>
      </c>
      <c r="G260" s="388"/>
      <c r="H260" s="388">
        <f>IF('[1]p43'!$E$57&lt;&gt;0,'[1]p43'!$E$57,"")</f>
      </c>
      <c r="I260" s="388"/>
      <c r="J260" s="388">
        <f>IF('[1]p43'!$I$57&lt;&gt;0,'[1]p43'!$I$57,"")</f>
      </c>
      <c r="K260" s="388"/>
      <c r="L260" s="28"/>
      <c r="M260" s="388">
        <f>IF('[1]p43'!$K$57&lt;&gt;0,'[1]p43'!$K$57,"")</f>
      </c>
      <c r="N260" s="388"/>
      <c r="O260" s="28"/>
      <c r="P260" s="28">
        <f>IF('[1]p43'!$L$57&lt;&gt;0,'[1]p43'!$L$57,"")</f>
      </c>
      <c r="Q260" s="49"/>
      <c r="R260" s="388">
        <f>IF('[1]p43'!$J$57&lt;&gt;0,'[1]p43'!$J$57,"")</f>
      </c>
      <c r="S260" s="388"/>
    </row>
    <row r="261" spans="1:19" s="2" customFormat="1" ht="13.5" customHeight="1">
      <c r="A261" s="347">
        <f>IF('[1]p43'!$A$58&lt;&gt;0,'[1]p43'!$A$58,"")</f>
      </c>
      <c r="B261" s="347"/>
      <c r="C261" s="347"/>
      <c r="D261" s="347"/>
      <c r="E261" s="347"/>
      <c r="F261" s="388">
        <f>IF('[1]p43'!$F$58&lt;&gt;0,'[1]p43'!$F$58,"")</f>
      </c>
      <c r="G261" s="388"/>
      <c r="H261" s="388">
        <f>IF('[1]p43'!$E$58&lt;&gt;0,'[1]p43'!$E$58,"")</f>
      </c>
      <c r="I261" s="388"/>
      <c r="J261" s="388">
        <f>IF('[1]p43'!$I$58&lt;&gt;0,'[1]p43'!$I$58,"")</f>
      </c>
      <c r="K261" s="388"/>
      <c r="L261" s="28"/>
      <c r="M261" s="388">
        <f>IF('[1]p43'!$K$58&lt;&gt;0,'[1]p43'!$K$58,"")</f>
      </c>
      <c r="N261" s="388"/>
      <c r="O261" s="28"/>
      <c r="P261" s="28">
        <f>IF('[1]p43'!$L$58&lt;&gt;0,'[1]p43'!$L$58,"")</f>
      </c>
      <c r="Q261" s="49"/>
      <c r="R261" s="388">
        <f>IF('[1]p43'!$J$58&lt;&gt;0,'[1]p43'!$J$58,"")</f>
      </c>
      <c r="S261" s="388"/>
    </row>
    <row r="262" spans="1:19" s="2" customFormat="1" ht="13.5" customHeight="1">
      <c r="A262" s="347">
        <f>IF('[1]p43'!$A$59&lt;&gt;0,'[1]p43'!$A$59,"")</f>
      </c>
      <c r="B262" s="347"/>
      <c r="C262" s="347"/>
      <c r="D262" s="347"/>
      <c r="E262" s="347"/>
      <c r="F262" s="388">
        <f>IF('[1]p43'!$F$59&lt;&gt;0,'[1]p43'!$F$59,"")</f>
      </c>
      <c r="G262" s="388"/>
      <c r="H262" s="388">
        <f>IF('[1]p43'!$E$59&lt;&gt;0,'[1]p43'!$E$59,"")</f>
      </c>
      <c r="I262" s="388"/>
      <c r="J262" s="388">
        <f>IF('[1]p43'!$I$59&lt;&gt;0,'[1]p43'!$I$59,"")</f>
      </c>
      <c r="K262" s="388"/>
      <c r="L262" s="28"/>
      <c r="M262" s="388">
        <f>IF('[1]p43'!$K$59&lt;&gt;0,'[1]p43'!$K$59,"")</f>
      </c>
      <c r="N262" s="388"/>
      <c r="O262" s="28"/>
      <c r="P262" s="28">
        <f>IF('[1]p43'!$L$59&lt;&gt;0,'[1]p43'!$L$59,"")</f>
      </c>
      <c r="Q262" s="49"/>
      <c r="R262" s="388">
        <f>IF('[1]p43'!$J$59&lt;&gt;0,'[1]p43'!$J$59,"")</f>
      </c>
      <c r="S262" s="388"/>
    </row>
    <row r="263" spans="1:19" s="2" customFormat="1" ht="13.5" customHeight="1">
      <c r="A263" s="347">
        <f>IF('[1]p43'!$A$60&lt;&gt;0,'[1]p43'!$A$60,"")</f>
      </c>
      <c r="B263" s="347"/>
      <c r="C263" s="347"/>
      <c r="D263" s="347"/>
      <c r="E263" s="347"/>
      <c r="F263" s="388">
        <f>IF('[1]p43'!$F$60&lt;&gt;0,'[1]p43'!$F$60,"")</f>
      </c>
      <c r="G263" s="388"/>
      <c r="H263" s="388">
        <f>IF('[1]p43'!$E$60&lt;&gt;0,'[1]p43'!$E$60,"")</f>
      </c>
      <c r="I263" s="388"/>
      <c r="J263" s="388">
        <f>IF('[1]p43'!$I$60&lt;&gt;0,'[1]p43'!$I$60,"")</f>
      </c>
      <c r="K263" s="388"/>
      <c r="L263" s="28"/>
      <c r="M263" s="388">
        <f>IF('[1]p43'!$K$60&lt;&gt;0,'[1]p43'!$K$60,"")</f>
      </c>
      <c r="N263" s="388"/>
      <c r="O263" s="28"/>
      <c r="P263" s="28">
        <f>IF('[1]p43'!$L$60&lt;&gt;0,'[1]p43'!$L$60,"")</f>
      </c>
      <c r="Q263" s="49"/>
      <c r="R263" s="388">
        <f>IF('[1]p43'!$J$60&lt;&gt;0,'[1]p43'!$J$60,"")</f>
      </c>
      <c r="S263" s="388"/>
    </row>
    <row r="264" spans="1:19" s="2" customFormat="1" ht="13.5" customHeight="1">
      <c r="A264" s="347">
        <f>IF('[1]p43'!$A$61&lt;&gt;0,'[1]p43'!$A$61,"")</f>
      </c>
      <c r="B264" s="347"/>
      <c r="C264" s="347"/>
      <c r="D264" s="347"/>
      <c r="E264" s="347"/>
      <c r="F264" s="388">
        <f>IF('[1]p43'!$F$61&lt;&gt;0,'[1]p43'!$F$61,"")</f>
      </c>
      <c r="G264" s="388"/>
      <c r="H264" s="388">
        <f>IF('[1]p43'!$E$61&lt;&gt;0,'[1]p43'!$E$61,"")</f>
      </c>
      <c r="I264" s="388"/>
      <c r="J264" s="388">
        <f>IF('[1]p43'!$I$61&lt;&gt;0,'[1]p43'!$I$61,"")</f>
      </c>
      <c r="K264" s="388"/>
      <c r="L264" s="28"/>
      <c r="M264" s="388">
        <f>IF('[1]p43'!$K$61&lt;&gt;0,'[1]p43'!$K$61,"")</f>
      </c>
      <c r="N264" s="388"/>
      <c r="O264" s="28"/>
      <c r="P264" s="28">
        <f>IF('[1]p43'!$L$61&lt;&gt;0,'[1]p43'!$L$61,"")</f>
      </c>
      <c r="Q264" s="49"/>
      <c r="R264" s="388">
        <f>IF('[1]p43'!$J$61&lt;&gt;0,'[1]p43'!$J$61,"")</f>
      </c>
      <c r="S264" s="388"/>
    </row>
    <row r="265" spans="1:19" s="41" customFormat="1" ht="11.25">
      <c r="A265" s="389">
        <f>T('[1]p44'!$C$13:$G$13)</f>
      </c>
      <c r="B265" s="390"/>
      <c r="C265" s="390"/>
      <c r="D265" s="390"/>
      <c r="E265" s="391"/>
      <c r="F265" s="392"/>
      <c r="G265" s="393"/>
      <c r="H265" s="393"/>
      <c r="I265" s="393"/>
      <c r="J265" s="393"/>
      <c r="K265" s="393"/>
      <c r="L265" s="393"/>
      <c r="M265" s="393"/>
      <c r="N265" s="393"/>
      <c r="O265" s="393"/>
      <c r="P265" s="393"/>
      <c r="Q265" s="393"/>
      <c r="R265" s="393"/>
      <c r="S265" s="393"/>
    </row>
    <row r="266" spans="1:19" s="2" customFormat="1" ht="13.5" customHeight="1">
      <c r="A266" s="347">
        <f>IF('[1]p44'!$A$57&lt;&gt;0,'[1]p44'!$A$57,"")</f>
      </c>
      <c r="B266" s="347"/>
      <c r="C266" s="347"/>
      <c r="D266" s="347"/>
      <c r="E266" s="347"/>
      <c r="F266" s="388">
        <f>IF('[1]p44'!$F$57&lt;&gt;0,'[1]p44'!$F$57,"")</f>
      </c>
      <c r="G266" s="388"/>
      <c r="H266" s="388">
        <f>IF('[1]p44'!$E$57&lt;&gt;0,'[1]p44'!$E$57,"")</f>
      </c>
      <c r="I266" s="388"/>
      <c r="J266" s="388">
        <f>IF('[1]p44'!$I$57&lt;&gt;0,'[1]p44'!$I$57,"")</f>
      </c>
      <c r="K266" s="388"/>
      <c r="L266" s="28"/>
      <c r="M266" s="388">
        <f>IF('[1]p44'!$K$57&lt;&gt;0,'[1]p44'!$K$57,"")</f>
      </c>
      <c r="N266" s="388"/>
      <c r="O266" s="28"/>
      <c r="P266" s="28">
        <f>IF('[1]p44'!$L$57&lt;&gt;0,'[1]p44'!$L$57,"")</f>
      </c>
      <c r="Q266" s="49"/>
      <c r="R266" s="388">
        <f>IF('[1]p44'!$J$57&lt;&gt;0,'[1]p44'!$J$57,"")</f>
      </c>
      <c r="S266" s="388"/>
    </row>
    <row r="267" spans="1:19" s="2" customFormat="1" ht="13.5" customHeight="1">
      <c r="A267" s="347">
        <f>IF('[1]p44'!$A$58&lt;&gt;0,'[1]p44'!$A$58,"")</f>
      </c>
      <c r="B267" s="347"/>
      <c r="C267" s="347"/>
      <c r="D267" s="347"/>
      <c r="E267" s="347"/>
      <c r="F267" s="388">
        <f>IF('[1]p44'!$F$58&lt;&gt;0,'[1]p44'!$F$58,"")</f>
      </c>
      <c r="G267" s="388"/>
      <c r="H267" s="388">
        <f>IF('[1]p44'!$E$58&lt;&gt;0,'[1]p44'!$E$58,"")</f>
      </c>
      <c r="I267" s="388"/>
      <c r="J267" s="388">
        <f>IF('[1]p44'!$I$58&lt;&gt;0,'[1]p44'!$I$58,"")</f>
      </c>
      <c r="K267" s="388"/>
      <c r="L267" s="28"/>
      <c r="M267" s="388">
        <f>IF('[1]p44'!$K$58&lt;&gt;0,'[1]p44'!$K$58,"")</f>
      </c>
      <c r="N267" s="388"/>
      <c r="O267" s="28"/>
      <c r="P267" s="28">
        <f>IF('[1]p44'!$L$58&lt;&gt;0,'[1]p44'!$L$58,"")</f>
      </c>
      <c r="Q267" s="49"/>
      <c r="R267" s="388">
        <f>IF('[1]p44'!$J$58&lt;&gt;0,'[1]p44'!$J$58,"")</f>
      </c>
      <c r="S267" s="388"/>
    </row>
    <row r="268" spans="1:19" s="2" customFormat="1" ht="13.5" customHeight="1">
      <c r="A268" s="347">
        <f>IF('[1]p44'!$A$59&lt;&gt;0,'[1]p44'!$A$59,"")</f>
      </c>
      <c r="B268" s="347"/>
      <c r="C268" s="347"/>
      <c r="D268" s="347"/>
      <c r="E268" s="347"/>
      <c r="F268" s="388">
        <f>IF('[1]p44'!$F$59&lt;&gt;0,'[1]p44'!$F$59,"")</f>
      </c>
      <c r="G268" s="388"/>
      <c r="H268" s="388">
        <f>IF('[1]p44'!$E$59&lt;&gt;0,'[1]p44'!$E$59,"")</f>
      </c>
      <c r="I268" s="388"/>
      <c r="J268" s="388">
        <f>IF('[1]p44'!$I$59&lt;&gt;0,'[1]p44'!$I$59,"")</f>
      </c>
      <c r="K268" s="388"/>
      <c r="L268" s="28"/>
      <c r="M268" s="388">
        <f>IF('[1]p44'!$K$59&lt;&gt;0,'[1]p44'!$K$59,"")</f>
      </c>
      <c r="N268" s="388"/>
      <c r="O268" s="28"/>
      <c r="P268" s="28">
        <f>IF('[1]p44'!$L$59&lt;&gt;0,'[1]p44'!$L$59,"")</f>
      </c>
      <c r="Q268" s="49"/>
      <c r="R268" s="388">
        <f>IF('[1]p44'!$J$59&lt;&gt;0,'[1]p44'!$J$59,"")</f>
      </c>
      <c r="S268" s="388"/>
    </row>
    <row r="269" spans="1:19" s="2" customFormat="1" ht="13.5" customHeight="1">
      <c r="A269" s="347">
        <f>IF('[1]p44'!$A$60&lt;&gt;0,'[1]p44'!$A$60,"")</f>
      </c>
      <c r="B269" s="347"/>
      <c r="C269" s="347"/>
      <c r="D269" s="347"/>
      <c r="E269" s="347"/>
      <c r="F269" s="388">
        <f>IF('[1]p44'!$F$60&lt;&gt;0,'[1]p44'!$F$60,"")</f>
      </c>
      <c r="G269" s="388"/>
      <c r="H269" s="388">
        <f>IF('[1]p44'!$E$60&lt;&gt;0,'[1]p44'!$E$60,"")</f>
      </c>
      <c r="I269" s="388"/>
      <c r="J269" s="388">
        <f>IF('[1]p44'!$I$60&lt;&gt;0,'[1]p44'!$I$60,"")</f>
      </c>
      <c r="K269" s="388"/>
      <c r="L269" s="28"/>
      <c r="M269" s="388">
        <f>IF('[1]p44'!$K$60&lt;&gt;0,'[1]p44'!$K$60,"")</f>
      </c>
      <c r="N269" s="388"/>
      <c r="O269" s="28"/>
      <c r="P269" s="28">
        <f>IF('[1]p44'!$L$60&lt;&gt;0,'[1]p44'!$L$60,"")</f>
      </c>
      <c r="Q269" s="49"/>
      <c r="R269" s="388">
        <f>IF('[1]p44'!$J$60&lt;&gt;0,'[1]p44'!$J$60,"")</f>
      </c>
      <c r="S269" s="388"/>
    </row>
    <row r="270" spans="1:19" s="2" customFormat="1" ht="13.5" customHeight="1">
      <c r="A270" s="347">
        <f>IF('[1]p44'!$A$61&lt;&gt;0,'[1]p44'!$A$61,"")</f>
      </c>
      <c r="B270" s="347"/>
      <c r="C270" s="347"/>
      <c r="D270" s="347"/>
      <c r="E270" s="347"/>
      <c r="F270" s="388">
        <f>IF('[1]p44'!$F$61&lt;&gt;0,'[1]p44'!$F$61,"")</f>
      </c>
      <c r="G270" s="388"/>
      <c r="H270" s="388">
        <f>IF('[1]p44'!$E$61&lt;&gt;0,'[1]p44'!$E$61,"")</f>
      </c>
      <c r="I270" s="388"/>
      <c r="J270" s="388">
        <f>IF('[1]p44'!$I$61&lt;&gt;0,'[1]p44'!$I$61,"")</f>
      </c>
      <c r="K270" s="388"/>
      <c r="L270" s="28"/>
      <c r="M270" s="388">
        <f>IF('[1]p44'!$K$61&lt;&gt;0,'[1]p44'!$K$61,"")</f>
      </c>
      <c r="N270" s="388"/>
      <c r="O270" s="28"/>
      <c r="P270" s="28">
        <f>IF('[1]p44'!$L$61&lt;&gt;0,'[1]p44'!$L$61,"")</f>
      </c>
      <c r="Q270" s="49"/>
      <c r="R270" s="388">
        <f>IF('[1]p44'!$J$61&lt;&gt;0,'[1]p44'!$J$61,"")</f>
      </c>
      <c r="S270" s="388"/>
    </row>
    <row r="271" spans="1:19" s="41" customFormat="1" ht="11.25">
      <c r="A271" s="389">
        <f>T('[1]p45'!$C$13:$G$13)</f>
      </c>
      <c r="B271" s="390"/>
      <c r="C271" s="390"/>
      <c r="D271" s="390"/>
      <c r="E271" s="391"/>
      <c r="F271" s="392"/>
      <c r="G271" s="393"/>
      <c r="H271" s="393"/>
      <c r="I271" s="393"/>
      <c r="J271" s="393"/>
      <c r="K271" s="393"/>
      <c r="L271" s="393"/>
      <c r="M271" s="393"/>
      <c r="N271" s="393"/>
      <c r="O271" s="393"/>
      <c r="P271" s="393"/>
      <c r="Q271" s="393"/>
      <c r="R271" s="393"/>
      <c r="S271" s="393"/>
    </row>
    <row r="272" spans="1:19" s="2" customFormat="1" ht="13.5" customHeight="1">
      <c r="A272" s="347">
        <f>IF('[1]p45'!$A$57&lt;&gt;0,'[1]p45'!$A$57,"")</f>
      </c>
      <c r="B272" s="347"/>
      <c r="C272" s="347"/>
      <c r="D272" s="347"/>
      <c r="E272" s="347"/>
      <c r="F272" s="388">
        <f>IF('[1]p45'!$F$57&lt;&gt;0,'[1]p45'!$F$57,"")</f>
      </c>
      <c r="G272" s="388"/>
      <c r="H272" s="388">
        <f>IF('[1]p45'!$E$57&lt;&gt;0,'[1]p45'!$E$57,"")</f>
      </c>
      <c r="I272" s="388"/>
      <c r="J272" s="388">
        <f>IF('[1]p45'!$I$57&lt;&gt;0,'[1]p45'!$I$57,"")</f>
      </c>
      <c r="K272" s="388"/>
      <c r="L272" s="28"/>
      <c r="M272" s="388">
        <f>IF('[1]p45'!$K$57&lt;&gt;0,'[1]p45'!$K$57,"")</f>
      </c>
      <c r="N272" s="388"/>
      <c r="O272" s="28"/>
      <c r="P272" s="28">
        <f>IF('[1]p45'!$L$57&lt;&gt;0,'[1]p45'!$L$57,"")</f>
      </c>
      <c r="Q272" s="49"/>
      <c r="R272" s="388">
        <f>IF('[1]p45'!$J$57&lt;&gt;0,'[1]p45'!$J$57,"")</f>
      </c>
      <c r="S272" s="388"/>
    </row>
    <row r="273" spans="1:19" s="2" customFormat="1" ht="13.5" customHeight="1">
      <c r="A273" s="347">
        <f>IF('[1]p45'!$A$58&lt;&gt;0,'[1]p45'!$A$58,"")</f>
      </c>
      <c r="B273" s="347"/>
      <c r="C273" s="347"/>
      <c r="D273" s="347"/>
      <c r="E273" s="347"/>
      <c r="F273" s="388">
        <f>IF('[1]p45'!$F$58&lt;&gt;0,'[1]p45'!$F$58,"")</f>
      </c>
      <c r="G273" s="388"/>
      <c r="H273" s="388">
        <f>IF('[1]p45'!$E$58&lt;&gt;0,'[1]p45'!$E$58,"")</f>
      </c>
      <c r="I273" s="388"/>
      <c r="J273" s="388">
        <f>IF('[1]p45'!$I$58&lt;&gt;0,'[1]p45'!$I$58,"")</f>
      </c>
      <c r="K273" s="388"/>
      <c r="L273" s="28"/>
      <c r="M273" s="388">
        <f>IF('[1]p45'!$K$58&lt;&gt;0,'[1]p45'!$K$58,"")</f>
      </c>
      <c r="N273" s="388"/>
      <c r="O273" s="28"/>
      <c r="P273" s="28">
        <f>IF('[1]p45'!$L$58&lt;&gt;0,'[1]p45'!$L$58,"")</f>
      </c>
      <c r="Q273" s="49"/>
      <c r="R273" s="388">
        <f>IF('[1]p45'!$J$58&lt;&gt;0,'[1]p45'!$J$58,"")</f>
      </c>
      <c r="S273" s="388"/>
    </row>
    <row r="274" spans="1:19" s="2" customFormat="1" ht="13.5" customHeight="1">
      <c r="A274" s="347">
        <f>IF('[1]p45'!$A$59&lt;&gt;0,'[1]p45'!$A$59,"")</f>
      </c>
      <c r="B274" s="347"/>
      <c r="C274" s="347"/>
      <c r="D274" s="347"/>
      <c r="E274" s="347"/>
      <c r="F274" s="388">
        <f>IF('[1]p45'!$F$59&lt;&gt;0,'[1]p45'!$F$59,"")</f>
      </c>
      <c r="G274" s="388"/>
      <c r="H274" s="388">
        <f>IF('[1]p45'!$E$59&lt;&gt;0,'[1]p45'!$E$59,"")</f>
      </c>
      <c r="I274" s="388"/>
      <c r="J274" s="388">
        <f>IF('[1]p45'!$I$59&lt;&gt;0,'[1]p45'!$I$59,"")</f>
      </c>
      <c r="K274" s="388"/>
      <c r="L274" s="28"/>
      <c r="M274" s="388">
        <f>IF('[1]p45'!$K$59&lt;&gt;0,'[1]p45'!$K$59,"")</f>
      </c>
      <c r="N274" s="388"/>
      <c r="O274" s="28"/>
      <c r="P274" s="28">
        <f>IF('[1]p45'!$L$59&lt;&gt;0,'[1]p45'!$L$59,"")</f>
      </c>
      <c r="Q274" s="49"/>
      <c r="R274" s="388">
        <f>IF('[1]p45'!$J$59&lt;&gt;0,'[1]p45'!$J$59,"")</f>
      </c>
      <c r="S274" s="388"/>
    </row>
    <row r="275" spans="1:19" s="2" customFormat="1" ht="13.5" customHeight="1">
      <c r="A275" s="347">
        <f>IF('[1]p45'!$A$60&lt;&gt;0,'[1]p45'!$A$60,"")</f>
      </c>
      <c r="B275" s="347"/>
      <c r="C275" s="347"/>
      <c r="D275" s="347"/>
      <c r="E275" s="347"/>
      <c r="F275" s="388">
        <f>IF('[1]p45'!$F$60&lt;&gt;0,'[1]p45'!$F$60,"")</f>
      </c>
      <c r="G275" s="388"/>
      <c r="H275" s="388">
        <f>IF('[1]p45'!$E$60&lt;&gt;0,'[1]p45'!$E$60,"")</f>
      </c>
      <c r="I275" s="388"/>
      <c r="J275" s="388">
        <f>IF('[1]p45'!$I$60&lt;&gt;0,'[1]p45'!$I$60,"")</f>
      </c>
      <c r="K275" s="388"/>
      <c r="L275" s="28"/>
      <c r="M275" s="388">
        <f>IF('[1]p45'!$K$60&lt;&gt;0,'[1]p45'!$K$60,"")</f>
      </c>
      <c r="N275" s="388"/>
      <c r="O275" s="28"/>
      <c r="P275" s="28">
        <f>IF('[1]p45'!$L$60&lt;&gt;0,'[1]p45'!$L$60,"")</f>
      </c>
      <c r="Q275" s="49"/>
      <c r="R275" s="388">
        <f>IF('[1]p45'!$J$60&lt;&gt;0,'[1]p45'!$J$60,"")</f>
      </c>
      <c r="S275" s="388"/>
    </row>
    <row r="276" spans="1:19" s="2" customFormat="1" ht="13.5" customHeight="1">
      <c r="A276" s="347">
        <f>IF('[1]p45'!$A$61&lt;&gt;0,'[1]p45'!$A$61,"")</f>
      </c>
      <c r="B276" s="347"/>
      <c r="C276" s="347"/>
      <c r="D276" s="347"/>
      <c r="E276" s="347"/>
      <c r="F276" s="388">
        <f>IF('[1]p45'!$F$61&lt;&gt;0,'[1]p45'!$F$61,"")</f>
      </c>
      <c r="G276" s="388"/>
      <c r="H276" s="388">
        <f>IF('[1]p45'!$E$61&lt;&gt;0,'[1]p45'!$E$61,"")</f>
      </c>
      <c r="I276" s="388"/>
      <c r="J276" s="388">
        <f>IF('[1]p45'!$I$61&lt;&gt;0,'[1]p45'!$I$61,"")</f>
      </c>
      <c r="K276" s="388"/>
      <c r="L276" s="28"/>
      <c r="M276" s="388">
        <f>IF('[1]p45'!$K$61&lt;&gt;0,'[1]p45'!$K$61,"")</f>
      </c>
      <c r="N276" s="388"/>
      <c r="O276" s="28"/>
      <c r="P276" s="28">
        <f>IF('[1]p45'!$L$61&lt;&gt;0,'[1]p45'!$L$61,"")</f>
      </c>
      <c r="Q276" s="49"/>
      <c r="R276" s="388">
        <f>IF('[1]p45'!$J$61&lt;&gt;0,'[1]p45'!$J$61,"")</f>
      </c>
      <c r="S276" s="388"/>
    </row>
    <row r="277" spans="1:19" s="41" customFormat="1" ht="11.25">
      <c r="A277" s="389">
        <f>T('[1]p46'!$C$13:$G$13)</f>
      </c>
      <c r="B277" s="390"/>
      <c r="C277" s="390"/>
      <c r="D277" s="390"/>
      <c r="E277" s="391"/>
      <c r="F277" s="392"/>
      <c r="G277" s="393"/>
      <c r="H277" s="393"/>
      <c r="I277" s="393"/>
      <c r="J277" s="393"/>
      <c r="K277" s="393"/>
      <c r="L277" s="393"/>
      <c r="M277" s="393"/>
      <c r="N277" s="393"/>
      <c r="O277" s="393"/>
      <c r="P277" s="393"/>
      <c r="Q277" s="393"/>
      <c r="R277" s="393"/>
      <c r="S277" s="393"/>
    </row>
    <row r="278" spans="1:19" s="2" customFormat="1" ht="13.5" customHeight="1">
      <c r="A278" s="347">
        <f>IF('[1]p46'!$A$57&lt;&gt;0,'[1]p46'!$A$57,"")</f>
      </c>
      <c r="B278" s="347"/>
      <c r="C278" s="347"/>
      <c r="D278" s="347"/>
      <c r="E278" s="347"/>
      <c r="F278" s="388">
        <f>IF('[1]p46'!$F$57&lt;&gt;0,'[1]p46'!$F$57,"")</f>
      </c>
      <c r="G278" s="388"/>
      <c r="H278" s="388">
        <f>IF('[1]p46'!$E$57&lt;&gt;0,'[1]p46'!$E$57,"")</f>
      </c>
      <c r="I278" s="388"/>
      <c r="J278" s="388">
        <f>IF('[1]p46'!$I$57&lt;&gt;0,'[1]p46'!$I$57,"")</f>
      </c>
      <c r="K278" s="388"/>
      <c r="L278" s="28"/>
      <c r="M278" s="388">
        <f>IF('[1]p46'!$K$57&lt;&gt;0,'[1]p46'!$K$57,"")</f>
      </c>
      <c r="N278" s="388"/>
      <c r="O278" s="28"/>
      <c r="P278" s="28">
        <f>IF('[1]p46'!$L$57&lt;&gt;0,'[1]p46'!$L$57,"")</f>
      </c>
      <c r="Q278" s="49"/>
      <c r="R278" s="388">
        <f>IF('[1]p46'!$J$57&lt;&gt;0,'[1]p46'!$J$57,"")</f>
      </c>
      <c r="S278" s="388"/>
    </row>
    <row r="279" spans="1:19" s="2" customFormat="1" ht="13.5" customHeight="1">
      <c r="A279" s="347">
        <f>IF('[1]p46'!$A$58&lt;&gt;0,'[1]p46'!$A$58,"")</f>
      </c>
      <c r="B279" s="347"/>
      <c r="C279" s="347"/>
      <c r="D279" s="347"/>
      <c r="E279" s="347"/>
      <c r="F279" s="388">
        <f>IF('[1]p46'!$F$58&lt;&gt;0,'[1]p46'!$F$58,"")</f>
      </c>
      <c r="G279" s="388"/>
      <c r="H279" s="388">
        <f>IF('[1]p46'!$E$58&lt;&gt;0,'[1]p46'!$E$58,"")</f>
      </c>
      <c r="I279" s="388"/>
      <c r="J279" s="388">
        <f>IF('[1]p46'!$I$58&lt;&gt;0,'[1]p46'!$I$58,"")</f>
      </c>
      <c r="K279" s="388"/>
      <c r="L279" s="28"/>
      <c r="M279" s="388">
        <f>IF('[1]p46'!$K$58&lt;&gt;0,'[1]p46'!$K$58,"")</f>
      </c>
      <c r="N279" s="388"/>
      <c r="O279" s="28"/>
      <c r="P279" s="28">
        <f>IF('[1]p46'!$L$58&lt;&gt;0,'[1]p46'!$L$58,"")</f>
      </c>
      <c r="Q279" s="49"/>
      <c r="R279" s="388">
        <f>IF('[1]p46'!$J$58&lt;&gt;0,'[1]p46'!$J$58,"")</f>
      </c>
      <c r="S279" s="388"/>
    </row>
    <row r="280" spans="1:19" s="2" customFormat="1" ht="13.5" customHeight="1">
      <c r="A280" s="347">
        <f>IF('[1]p46'!$A$59&lt;&gt;0,'[1]p46'!$A$59,"")</f>
      </c>
      <c r="B280" s="347"/>
      <c r="C280" s="347"/>
      <c r="D280" s="347"/>
      <c r="E280" s="347"/>
      <c r="F280" s="388">
        <f>IF('[1]p46'!$F$59&lt;&gt;0,'[1]p46'!$F$59,"")</f>
      </c>
      <c r="G280" s="388"/>
      <c r="H280" s="388">
        <f>IF('[1]p46'!$E$59&lt;&gt;0,'[1]p46'!$E$59,"")</f>
      </c>
      <c r="I280" s="388"/>
      <c r="J280" s="388">
        <f>IF('[1]p46'!$I$59&lt;&gt;0,'[1]p46'!$I$59,"")</f>
      </c>
      <c r="K280" s="388"/>
      <c r="L280" s="28"/>
      <c r="M280" s="388">
        <f>IF('[1]p46'!$K$59&lt;&gt;0,'[1]p46'!$K$59,"")</f>
      </c>
      <c r="N280" s="388"/>
      <c r="O280" s="28"/>
      <c r="P280" s="28">
        <f>IF('[1]p46'!$L$59&lt;&gt;0,'[1]p46'!$L$59,"")</f>
      </c>
      <c r="Q280" s="49"/>
      <c r="R280" s="388">
        <f>IF('[1]p46'!$J$59&lt;&gt;0,'[1]p46'!$J$59,"")</f>
      </c>
      <c r="S280" s="388"/>
    </row>
    <row r="281" spans="1:19" s="2" customFormat="1" ht="13.5" customHeight="1">
      <c r="A281" s="347">
        <f>IF('[1]p46'!$A$60&lt;&gt;0,'[1]p46'!$A$60,"")</f>
      </c>
      <c r="B281" s="347"/>
      <c r="C281" s="347"/>
      <c r="D281" s="347"/>
      <c r="E281" s="347"/>
      <c r="F281" s="388">
        <f>IF('[1]p46'!$F$60&lt;&gt;0,'[1]p46'!$F$60,"")</f>
      </c>
      <c r="G281" s="388"/>
      <c r="H281" s="388">
        <f>IF('[1]p46'!$E$60&lt;&gt;0,'[1]p46'!$E$60,"")</f>
      </c>
      <c r="I281" s="388"/>
      <c r="J281" s="388">
        <f>IF('[1]p46'!$I$60&lt;&gt;0,'[1]p46'!$I$60,"")</f>
      </c>
      <c r="K281" s="388"/>
      <c r="L281" s="28"/>
      <c r="M281" s="388">
        <f>IF('[1]p46'!$K$60&lt;&gt;0,'[1]p46'!$K$60,"")</f>
      </c>
      <c r="N281" s="388"/>
      <c r="O281" s="28"/>
      <c r="P281" s="28">
        <f>IF('[1]p46'!$L$60&lt;&gt;0,'[1]p46'!$L$60,"")</f>
      </c>
      <c r="Q281" s="49"/>
      <c r="R281" s="388">
        <f>IF('[1]p46'!$J$60&lt;&gt;0,'[1]p46'!$J$60,"")</f>
      </c>
      <c r="S281" s="388"/>
    </row>
    <row r="282" spans="1:19" s="2" customFormat="1" ht="13.5" customHeight="1">
      <c r="A282" s="347">
        <f>IF('[1]p46'!$A$61&lt;&gt;0,'[1]p46'!$A$61,"")</f>
      </c>
      <c r="B282" s="347"/>
      <c r="C282" s="347"/>
      <c r="D282" s="347"/>
      <c r="E282" s="347"/>
      <c r="F282" s="388">
        <f>IF('[1]p46'!$F$61&lt;&gt;0,'[1]p46'!$F$61,"")</f>
      </c>
      <c r="G282" s="388"/>
      <c r="H282" s="388">
        <f>IF('[1]p46'!$E$61&lt;&gt;0,'[1]p46'!$E$61,"")</f>
      </c>
      <c r="I282" s="388"/>
      <c r="J282" s="388">
        <f>IF('[1]p46'!$I$61&lt;&gt;0,'[1]p46'!$I$61,"")</f>
      </c>
      <c r="K282" s="388"/>
      <c r="L282" s="28"/>
      <c r="M282" s="388">
        <f>IF('[1]p46'!$K$61&lt;&gt;0,'[1]p46'!$K$61,"")</f>
      </c>
      <c r="N282" s="388"/>
      <c r="O282" s="28"/>
      <c r="P282" s="28">
        <f>IF('[1]p46'!$L$61&lt;&gt;0,'[1]p46'!$L$61,"")</f>
      </c>
      <c r="Q282" s="49"/>
      <c r="R282" s="388">
        <f>IF('[1]p46'!$J$61&lt;&gt;0,'[1]p46'!$J$61,"")</f>
      </c>
      <c r="S282" s="388"/>
    </row>
    <row r="283" spans="1:19" s="41" customFormat="1" ht="11.25">
      <c r="A283" s="389">
        <f>T('[1]p47'!$C$13:$G$13)</f>
      </c>
      <c r="B283" s="390"/>
      <c r="C283" s="390"/>
      <c r="D283" s="390"/>
      <c r="E283" s="391"/>
      <c r="F283" s="392"/>
      <c r="G283" s="393"/>
      <c r="H283" s="393"/>
      <c r="I283" s="393"/>
      <c r="J283" s="393"/>
      <c r="K283" s="393"/>
      <c r="L283" s="393"/>
      <c r="M283" s="393"/>
      <c r="N283" s="393"/>
      <c r="O283" s="393"/>
      <c r="P283" s="393"/>
      <c r="Q283" s="393"/>
      <c r="R283" s="393"/>
      <c r="S283" s="393"/>
    </row>
    <row r="284" spans="1:19" s="2" customFormat="1" ht="13.5" customHeight="1">
      <c r="A284" s="347">
        <f>IF('[1]p47'!$A$57&lt;&gt;0,'[1]p47'!$A$57,"")</f>
      </c>
      <c r="B284" s="347"/>
      <c r="C284" s="347"/>
      <c r="D284" s="347"/>
      <c r="E284" s="347"/>
      <c r="F284" s="388">
        <f>IF('[1]p47'!$F$57&lt;&gt;0,'[1]p47'!$F$57,"")</f>
      </c>
      <c r="G284" s="388"/>
      <c r="H284" s="388">
        <f>IF('[1]p47'!$E$57&lt;&gt;0,'[1]p47'!$E$57,"")</f>
      </c>
      <c r="I284" s="388"/>
      <c r="J284" s="388">
        <f>IF('[1]p47'!$I$57&lt;&gt;0,'[1]p47'!$I$57,"")</f>
      </c>
      <c r="K284" s="388"/>
      <c r="L284" s="28"/>
      <c r="M284" s="388">
        <f>IF('[1]p47'!$K$57&lt;&gt;0,'[1]p47'!$K$57,"")</f>
      </c>
      <c r="N284" s="388"/>
      <c r="O284" s="28"/>
      <c r="P284" s="28">
        <f>IF('[1]p47'!$L$57&lt;&gt;0,'[1]p47'!$L$57,"")</f>
      </c>
      <c r="Q284" s="49"/>
      <c r="R284" s="388">
        <f>IF('[1]p47'!$J$57&lt;&gt;0,'[1]p47'!$J$57,"")</f>
      </c>
      <c r="S284" s="388"/>
    </row>
    <row r="285" spans="1:19" s="2" customFormat="1" ht="13.5" customHeight="1">
      <c r="A285" s="347">
        <f>IF('[1]p47'!$A$58&lt;&gt;0,'[1]p47'!$A$58,"")</f>
      </c>
      <c r="B285" s="347"/>
      <c r="C285" s="347"/>
      <c r="D285" s="347"/>
      <c r="E285" s="347"/>
      <c r="F285" s="388">
        <f>IF('[1]p47'!$F$58&lt;&gt;0,'[1]p47'!$F$58,"")</f>
      </c>
      <c r="G285" s="388"/>
      <c r="H285" s="388">
        <f>IF('[1]p47'!$E$58&lt;&gt;0,'[1]p47'!$E$58,"")</f>
      </c>
      <c r="I285" s="388"/>
      <c r="J285" s="388">
        <f>IF('[1]p47'!$I$58&lt;&gt;0,'[1]p47'!$I$58,"")</f>
      </c>
      <c r="K285" s="388"/>
      <c r="L285" s="28"/>
      <c r="M285" s="388">
        <f>IF('[1]p47'!$K$58&lt;&gt;0,'[1]p47'!$K$58,"")</f>
      </c>
      <c r="N285" s="388"/>
      <c r="O285" s="28"/>
      <c r="P285" s="28">
        <f>IF('[1]p47'!$L$58&lt;&gt;0,'[1]p47'!$L$58,"")</f>
      </c>
      <c r="Q285" s="49"/>
      <c r="R285" s="388">
        <f>IF('[1]p47'!$J$58&lt;&gt;0,'[1]p47'!$J$58,"")</f>
      </c>
      <c r="S285" s="388"/>
    </row>
    <row r="286" spans="1:19" s="2" customFormat="1" ht="13.5" customHeight="1">
      <c r="A286" s="347">
        <f>IF('[1]p47'!$A$59&lt;&gt;0,'[1]p47'!$A$59,"")</f>
      </c>
      <c r="B286" s="347"/>
      <c r="C286" s="347"/>
      <c r="D286" s="347"/>
      <c r="E286" s="347"/>
      <c r="F286" s="388">
        <f>IF('[1]p47'!$F$59&lt;&gt;0,'[1]p47'!$F$59,"")</f>
      </c>
      <c r="G286" s="388"/>
      <c r="H286" s="388">
        <f>IF('[1]p47'!$E$59&lt;&gt;0,'[1]p47'!$E$59,"")</f>
      </c>
      <c r="I286" s="388"/>
      <c r="J286" s="388">
        <f>IF('[1]p47'!$I$59&lt;&gt;0,'[1]p47'!$I$59,"")</f>
      </c>
      <c r="K286" s="388"/>
      <c r="L286" s="28"/>
      <c r="M286" s="388">
        <f>IF('[1]p47'!$K$59&lt;&gt;0,'[1]p47'!$K$59,"")</f>
      </c>
      <c r="N286" s="388"/>
      <c r="O286" s="28"/>
      <c r="P286" s="28">
        <f>IF('[1]p47'!$L$59&lt;&gt;0,'[1]p47'!$L$59,"")</f>
      </c>
      <c r="Q286" s="49"/>
      <c r="R286" s="388">
        <f>IF('[1]p47'!$J$59&lt;&gt;0,'[1]p47'!$J$59,"")</f>
      </c>
      <c r="S286" s="388"/>
    </row>
    <row r="287" spans="1:19" s="2" customFormat="1" ht="13.5" customHeight="1">
      <c r="A287" s="347">
        <f>IF('[1]p47'!$A$60&lt;&gt;0,'[1]p47'!$A$60,"")</f>
      </c>
      <c r="B287" s="347"/>
      <c r="C287" s="347"/>
      <c r="D287" s="347"/>
      <c r="E287" s="347"/>
      <c r="F287" s="388">
        <f>IF('[1]p47'!$F$60&lt;&gt;0,'[1]p47'!$F$60,"")</f>
      </c>
      <c r="G287" s="388"/>
      <c r="H287" s="388">
        <f>IF('[1]p47'!$E$60&lt;&gt;0,'[1]p47'!$E$60,"")</f>
      </c>
      <c r="I287" s="388"/>
      <c r="J287" s="388">
        <f>IF('[1]p47'!$I$60&lt;&gt;0,'[1]p47'!$I$60,"")</f>
      </c>
      <c r="K287" s="388"/>
      <c r="L287" s="28"/>
      <c r="M287" s="388">
        <f>IF('[1]p47'!$K$60&lt;&gt;0,'[1]p47'!$K$60,"")</f>
      </c>
      <c r="N287" s="388"/>
      <c r="O287" s="28"/>
      <c r="P287" s="28">
        <f>IF('[1]p47'!$L$60&lt;&gt;0,'[1]p47'!$L$60,"")</f>
      </c>
      <c r="Q287" s="49"/>
      <c r="R287" s="388">
        <f>IF('[1]p47'!$J$60&lt;&gt;0,'[1]p47'!$J$60,"")</f>
      </c>
      <c r="S287" s="388"/>
    </row>
    <row r="288" spans="1:19" s="2" customFormat="1" ht="13.5" customHeight="1">
      <c r="A288" s="347">
        <f>IF('[1]p47'!$A$61&lt;&gt;0,'[1]p47'!$A$61,"")</f>
      </c>
      <c r="B288" s="347"/>
      <c r="C288" s="347"/>
      <c r="D288" s="347"/>
      <c r="E288" s="347"/>
      <c r="F288" s="388">
        <f>IF('[1]p47'!$F$61&lt;&gt;0,'[1]p47'!$F$61,"")</f>
      </c>
      <c r="G288" s="388"/>
      <c r="H288" s="388">
        <f>IF('[1]p47'!$E$61&lt;&gt;0,'[1]p47'!$E$61,"")</f>
      </c>
      <c r="I288" s="388"/>
      <c r="J288" s="388">
        <f>IF('[1]p47'!$I$61&lt;&gt;0,'[1]p47'!$I$61,"")</f>
      </c>
      <c r="K288" s="388"/>
      <c r="L288" s="28"/>
      <c r="M288" s="388">
        <f>IF('[1]p47'!$K$61&lt;&gt;0,'[1]p47'!$K$61,"")</f>
      </c>
      <c r="N288" s="388"/>
      <c r="O288" s="28"/>
      <c r="P288" s="28">
        <f>IF('[1]p47'!$L$61&lt;&gt;0,'[1]p47'!$L$61,"")</f>
      </c>
      <c r="Q288" s="49"/>
      <c r="R288" s="388">
        <f>IF('[1]p47'!$J$61&lt;&gt;0,'[1]p47'!$J$61,"")</f>
      </c>
      <c r="S288" s="388"/>
    </row>
    <row r="289" spans="1:19" s="41" customFormat="1" ht="11.25">
      <c r="A289" s="389">
        <f>T('[1]p48'!$C$13:$G$13)</f>
      </c>
      <c r="B289" s="390"/>
      <c r="C289" s="390"/>
      <c r="D289" s="390"/>
      <c r="E289" s="391"/>
      <c r="F289" s="392"/>
      <c r="G289" s="393"/>
      <c r="H289" s="393"/>
      <c r="I289" s="393"/>
      <c r="J289" s="393"/>
      <c r="K289" s="393"/>
      <c r="L289" s="393"/>
      <c r="M289" s="393"/>
      <c r="N289" s="393"/>
      <c r="O289" s="393"/>
      <c r="P289" s="393"/>
      <c r="Q289" s="393"/>
      <c r="R289" s="393"/>
      <c r="S289" s="393"/>
    </row>
    <row r="290" spans="1:19" s="2" customFormat="1" ht="13.5" customHeight="1">
      <c r="A290" s="347">
        <f>IF('[1]p48'!$A$57&lt;&gt;0,'[1]p48'!$A$57,"")</f>
      </c>
      <c r="B290" s="347"/>
      <c r="C290" s="347"/>
      <c r="D290" s="347"/>
      <c r="E290" s="347"/>
      <c r="F290" s="388">
        <f>IF('[1]p48'!$F$57&lt;&gt;0,'[1]p48'!$F$57,"")</f>
      </c>
      <c r="G290" s="388"/>
      <c r="H290" s="388">
        <f>IF('[1]p48'!$E$57&lt;&gt;0,'[1]p48'!$E$57,"")</f>
      </c>
      <c r="I290" s="388"/>
      <c r="J290" s="388">
        <f>IF('[1]p48'!$I$57&lt;&gt;0,'[1]p48'!$I$57,"")</f>
      </c>
      <c r="K290" s="388"/>
      <c r="L290" s="28"/>
      <c r="M290" s="388">
        <f>IF('[1]p48'!$K$57&lt;&gt;0,'[1]p48'!$K$57,"")</f>
      </c>
      <c r="N290" s="388"/>
      <c r="O290" s="28"/>
      <c r="P290" s="28">
        <f>IF('[1]p48'!$L$57&lt;&gt;0,'[1]p48'!$L$57,"")</f>
      </c>
      <c r="Q290" s="49"/>
      <c r="R290" s="388">
        <f>IF('[1]p48'!$J$57&lt;&gt;0,'[1]p48'!$J$57,"")</f>
      </c>
      <c r="S290" s="388"/>
    </row>
    <row r="291" spans="1:19" s="2" customFormat="1" ht="13.5" customHeight="1">
      <c r="A291" s="347">
        <f>IF('[1]p48'!$A$58&lt;&gt;0,'[1]p48'!$A$58,"")</f>
      </c>
      <c r="B291" s="347"/>
      <c r="C291" s="347"/>
      <c r="D291" s="347"/>
      <c r="E291" s="347"/>
      <c r="F291" s="388">
        <f>IF('[1]p48'!$F$58&lt;&gt;0,'[1]p48'!$F$58,"")</f>
      </c>
      <c r="G291" s="388"/>
      <c r="H291" s="388">
        <f>IF('[1]p48'!$E$58&lt;&gt;0,'[1]p48'!$E$58,"")</f>
      </c>
      <c r="I291" s="388"/>
      <c r="J291" s="388">
        <f>IF('[1]p48'!$I$58&lt;&gt;0,'[1]p48'!$I$58,"")</f>
      </c>
      <c r="K291" s="388"/>
      <c r="L291" s="28"/>
      <c r="M291" s="388">
        <f>IF('[1]p48'!$K$58&lt;&gt;0,'[1]p48'!$K$58,"")</f>
      </c>
      <c r="N291" s="388"/>
      <c r="O291" s="28"/>
      <c r="P291" s="28">
        <f>IF('[1]p48'!$L$58&lt;&gt;0,'[1]p48'!$L$58,"")</f>
      </c>
      <c r="Q291" s="49"/>
      <c r="R291" s="388">
        <f>IF('[1]p48'!$J$58&lt;&gt;0,'[1]p48'!$J$58,"")</f>
      </c>
      <c r="S291" s="388"/>
    </row>
    <row r="292" spans="1:19" s="2" customFormat="1" ht="13.5" customHeight="1">
      <c r="A292" s="347">
        <f>IF('[1]p48'!$A$59&lt;&gt;0,'[1]p48'!$A$59,"")</f>
      </c>
      <c r="B292" s="347"/>
      <c r="C292" s="347"/>
      <c r="D292" s="347"/>
      <c r="E292" s="347"/>
      <c r="F292" s="388">
        <f>IF('[1]p48'!$F$59&lt;&gt;0,'[1]p48'!$F$59,"")</f>
      </c>
      <c r="G292" s="388"/>
      <c r="H292" s="388">
        <f>IF('[1]p48'!$E$59&lt;&gt;0,'[1]p48'!$E$59,"")</f>
      </c>
      <c r="I292" s="388"/>
      <c r="J292" s="388">
        <f>IF('[1]p48'!$I$59&lt;&gt;0,'[1]p48'!$I$59,"")</f>
      </c>
      <c r="K292" s="388"/>
      <c r="L292" s="28"/>
      <c r="M292" s="388">
        <f>IF('[1]p48'!$K$59&lt;&gt;0,'[1]p48'!$K$59,"")</f>
      </c>
      <c r="N292" s="388"/>
      <c r="O292" s="28"/>
      <c r="P292" s="28">
        <f>IF('[1]p48'!$L$59&lt;&gt;0,'[1]p48'!$L$59,"")</f>
      </c>
      <c r="Q292" s="49"/>
      <c r="R292" s="388">
        <f>IF('[1]p48'!$J$59&lt;&gt;0,'[1]p48'!$J$59,"")</f>
      </c>
      <c r="S292" s="388"/>
    </row>
    <row r="293" spans="1:19" s="2" customFormat="1" ht="13.5" customHeight="1">
      <c r="A293" s="347">
        <f>IF('[1]p48'!$A$60&lt;&gt;0,'[1]p48'!$A$60,"")</f>
      </c>
      <c r="B293" s="347"/>
      <c r="C293" s="347"/>
      <c r="D293" s="347"/>
      <c r="E293" s="347"/>
      <c r="F293" s="388">
        <f>IF('[1]p48'!$F$60&lt;&gt;0,'[1]p48'!$F$60,"")</f>
      </c>
      <c r="G293" s="388"/>
      <c r="H293" s="388">
        <f>IF('[1]p48'!$E$60&lt;&gt;0,'[1]p48'!$E$60,"")</f>
      </c>
      <c r="I293" s="388"/>
      <c r="J293" s="388">
        <f>IF('[1]p48'!$I$60&lt;&gt;0,'[1]p48'!$I$60,"")</f>
      </c>
      <c r="K293" s="388"/>
      <c r="L293" s="28"/>
      <c r="M293" s="388">
        <f>IF('[1]p48'!$K$60&lt;&gt;0,'[1]p48'!$K$60,"")</f>
      </c>
      <c r="N293" s="388"/>
      <c r="O293" s="28"/>
      <c r="P293" s="28">
        <f>IF('[1]p48'!$L$60&lt;&gt;0,'[1]p48'!$L$60,"")</f>
      </c>
      <c r="Q293" s="49"/>
      <c r="R293" s="388">
        <f>IF('[1]p48'!$J$60&lt;&gt;0,'[1]p48'!$J$60,"")</f>
      </c>
      <c r="S293" s="388"/>
    </row>
    <row r="294" spans="1:19" s="2" customFormat="1" ht="13.5" customHeight="1">
      <c r="A294" s="347">
        <f>IF('[1]p48'!$A$61&lt;&gt;0,'[1]p48'!$A$61,"")</f>
      </c>
      <c r="B294" s="347"/>
      <c r="C294" s="347"/>
      <c r="D294" s="347"/>
      <c r="E294" s="347"/>
      <c r="F294" s="388">
        <f>IF('[1]p48'!$F$61&lt;&gt;0,'[1]p48'!$F$61,"")</f>
      </c>
      <c r="G294" s="388"/>
      <c r="H294" s="388">
        <f>IF('[1]p48'!$E$61&lt;&gt;0,'[1]p48'!$E$61,"")</f>
      </c>
      <c r="I294" s="388"/>
      <c r="J294" s="388">
        <f>IF('[1]p48'!$I$61&lt;&gt;0,'[1]p48'!$I$61,"")</f>
      </c>
      <c r="K294" s="388"/>
      <c r="L294" s="28"/>
      <c r="M294" s="388">
        <f>IF('[1]p48'!$K$61&lt;&gt;0,'[1]p48'!$K$61,"")</f>
      </c>
      <c r="N294" s="388"/>
      <c r="O294" s="28"/>
      <c r="P294" s="28">
        <f>IF('[1]p48'!$L$61&lt;&gt;0,'[1]p48'!$L$61,"")</f>
      </c>
      <c r="Q294" s="49"/>
      <c r="R294" s="388">
        <f>IF('[1]p48'!$J$61&lt;&gt;0,'[1]p48'!$J$61,"")</f>
      </c>
      <c r="S294" s="388"/>
    </row>
    <row r="295" spans="1:19" s="41" customFormat="1" ht="11.25">
      <c r="A295" s="389">
        <f>T('[1]p49'!$C$13:$G$13)</f>
      </c>
      <c r="B295" s="390"/>
      <c r="C295" s="390"/>
      <c r="D295" s="390"/>
      <c r="E295" s="391"/>
      <c r="F295" s="392"/>
      <c r="G295" s="393"/>
      <c r="H295" s="393"/>
      <c r="I295" s="393"/>
      <c r="J295" s="393"/>
      <c r="K295" s="393"/>
      <c r="L295" s="393"/>
      <c r="M295" s="393"/>
      <c r="N295" s="393"/>
      <c r="O295" s="393"/>
      <c r="P295" s="393"/>
      <c r="Q295" s="393"/>
      <c r="R295" s="393"/>
      <c r="S295" s="393"/>
    </row>
    <row r="296" spans="1:19" s="2" customFormat="1" ht="13.5" customHeight="1">
      <c r="A296" s="347">
        <f>IF('[1]p49'!$A$57&lt;&gt;0,'[1]p49'!$A$57,"")</f>
      </c>
      <c r="B296" s="347"/>
      <c r="C296" s="347"/>
      <c r="D296" s="347"/>
      <c r="E296" s="347"/>
      <c r="F296" s="388">
        <f>IF('[1]p49'!$F$57&lt;&gt;0,'[1]p49'!$F$57,"")</f>
      </c>
      <c r="G296" s="388"/>
      <c r="H296" s="388">
        <f>IF('[1]p49'!$E$57&lt;&gt;0,'[1]p49'!$E$57,"")</f>
      </c>
      <c r="I296" s="388"/>
      <c r="J296" s="388">
        <f>IF('[1]p49'!$I$57&lt;&gt;0,'[1]p49'!$I$57,"")</f>
      </c>
      <c r="K296" s="388"/>
      <c r="L296" s="28"/>
      <c r="M296" s="388">
        <f>IF('[1]p49'!$K$57&lt;&gt;0,'[1]p49'!$K$57,"")</f>
      </c>
      <c r="N296" s="388"/>
      <c r="O296" s="28"/>
      <c r="P296" s="28">
        <f>IF('[1]p49'!$L$57&lt;&gt;0,'[1]p49'!$L$57,"")</f>
      </c>
      <c r="Q296" s="49"/>
      <c r="R296" s="388">
        <f>IF('[1]p49'!$J$57&lt;&gt;0,'[1]p49'!$J$57,"")</f>
      </c>
      <c r="S296" s="388"/>
    </row>
    <row r="297" spans="1:19" s="2" customFormat="1" ht="13.5" customHeight="1">
      <c r="A297" s="347">
        <f>IF('[1]p49'!$A$58&lt;&gt;0,'[1]p49'!$A$58,"")</f>
      </c>
      <c r="B297" s="347"/>
      <c r="C297" s="347"/>
      <c r="D297" s="347"/>
      <c r="E297" s="347"/>
      <c r="F297" s="388">
        <f>IF('[1]p49'!$F$58&lt;&gt;0,'[1]p49'!$F$58,"")</f>
      </c>
      <c r="G297" s="388"/>
      <c r="H297" s="388">
        <f>IF('[1]p49'!$E$58&lt;&gt;0,'[1]p49'!$E$58,"")</f>
      </c>
      <c r="I297" s="388"/>
      <c r="J297" s="388">
        <f>IF('[1]p49'!$I$58&lt;&gt;0,'[1]p49'!$I$58,"")</f>
      </c>
      <c r="K297" s="388"/>
      <c r="L297" s="28"/>
      <c r="M297" s="388">
        <f>IF('[1]p49'!$K$58&lt;&gt;0,'[1]p49'!$K$58,"")</f>
      </c>
      <c r="N297" s="388"/>
      <c r="O297" s="28"/>
      <c r="P297" s="28">
        <f>IF('[1]p49'!$L$58&lt;&gt;0,'[1]p49'!$L$58,"")</f>
      </c>
      <c r="Q297" s="49"/>
      <c r="R297" s="388">
        <f>IF('[1]p49'!$J$58&lt;&gt;0,'[1]p49'!$J$58,"")</f>
      </c>
      <c r="S297" s="388"/>
    </row>
    <row r="298" spans="1:19" s="2" customFormat="1" ht="13.5" customHeight="1">
      <c r="A298" s="347">
        <f>IF('[1]p49'!$A$59&lt;&gt;0,'[1]p49'!$A$59,"")</f>
      </c>
      <c r="B298" s="347"/>
      <c r="C298" s="347"/>
      <c r="D298" s="347"/>
      <c r="E298" s="347"/>
      <c r="F298" s="388">
        <f>IF('[1]p49'!$F$59&lt;&gt;0,'[1]p49'!$F$59,"")</f>
      </c>
      <c r="G298" s="388"/>
      <c r="H298" s="388">
        <f>IF('[1]p49'!$E$59&lt;&gt;0,'[1]p49'!$E$59,"")</f>
      </c>
      <c r="I298" s="388"/>
      <c r="J298" s="388">
        <f>IF('[1]p49'!$I$59&lt;&gt;0,'[1]p49'!$I$59,"")</f>
      </c>
      <c r="K298" s="388"/>
      <c r="L298" s="28"/>
      <c r="M298" s="388">
        <f>IF('[1]p49'!$K$59&lt;&gt;0,'[1]p49'!$K$59,"")</f>
      </c>
      <c r="N298" s="388"/>
      <c r="O298" s="28"/>
      <c r="P298" s="28">
        <f>IF('[1]p49'!$L$59&lt;&gt;0,'[1]p49'!$L$59,"")</f>
      </c>
      <c r="Q298" s="49"/>
      <c r="R298" s="388">
        <f>IF('[1]p49'!$J$59&lt;&gt;0,'[1]p49'!$J$59,"")</f>
      </c>
      <c r="S298" s="388"/>
    </row>
    <row r="299" spans="1:19" s="2" customFormat="1" ht="13.5" customHeight="1">
      <c r="A299" s="347">
        <f>IF('[1]p49'!$A$60&lt;&gt;0,'[1]p49'!$A$60,"")</f>
      </c>
      <c r="B299" s="347"/>
      <c r="C299" s="347"/>
      <c r="D299" s="347"/>
      <c r="E299" s="347"/>
      <c r="F299" s="388">
        <f>IF('[1]p49'!$F$60&lt;&gt;0,'[1]p49'!$F$60,"")</f>
      </c>
      <c r="G299" s="388"/>
      <c r="H299" s="388">
        <f>IF('[1]p49'!$E$60&lt;&gt;0,'[1]p49'!$E$60,"")</f>
      </c>
      <c r="I299" s="388"/>
      <c r="J299" s="388">
        <f>IF('[1]p49'!$I$60&lt;&gt;0,'[1]p49'!$I$60,"")</f>
      </c>
      <c r="K299" s="388"/>
      <c r="L299" s="28"/>
      <c r="M299" s="388">
        <f>IF('[1]p49'!$K$60&lt;&gt;0,'[1]p49'!$K$60,"")</f>
      </c>
      <c r="N299" s="388"/>
      <c r="O299" s="28"/>
      <c r="P299" s="28">
        <f>IF('[1]p49'!$L$60&lt;&gt;0,'[1]p49'!$L$60,"")</f>
      </c>
      <c r="Q299" s="49"/>
      <c r="R299" s="388">
        <f>IF('[1]p49'!$J$60&lt;&gt;0,'[1]p49'!$J$60,"")</f>
      </c>
      <c r="S299" s="388"/>
    </row>
    <row r="300" spans="1:19" s="2" customFormat="1" ht="13.5" customHeight="1">
      <c r="A300" s="347">
        <f>IF('[1]p49'!$A$61&lt;&gt;0,'[1]p49'!$A$61,"")</f>
      </c>
      <c r="B300" s="347"/>
      <c r="C300" s="347"/>
      <c r="D300" s="347"/>
      <c r="E300" s="347"/>
      <c r="F300" s="388">
        <f>IF('[1]p49'!$F$61&lt;&gt;0,'[1]p49'!$F$61,"")</f>
      </c>
      <c r="G300" s="388"/>
      <c r="H300" s="388">
        <f>IF('[1]p49'!$E$61&lt;&gt;0,'[1]p49'!$E$61,"")</f>
      </c>
      <c r="I300" s="388"/>
      <c r="J300" s="388">
        <f>IF('[1]p49'!$I$61&lt;&gt;0,'[1]p49'!$I$61,"")</f>
      </c>
      <c r="K300" s="388"/>
      <c r="L300" s="28"/>
      <c r="M300" s="388">
        <f>IF('[1]p49'!$K$61&lt;&gt;0,'[1]p49'!$K$61,"")</f>
      </c>
      <c r="N300" s="388"/>
      <c r="O300" s="28"/>
      <c r="P300" s="28">
        <f>IF('[1]p49'!$L$61&lt;&gt;0,'[1]p49'!$L$61,"")</f>
      </c>
      <c r="Q300" s="49"/>
      <c r="R300" s="388">
        <f>IF('[1]p49'!$J$61&lt;&gt;0,'[1]p49'!$J$61,"")</f>
      </c>
      <c r="S300" s="388"/>
    </row>
    <row r="301" spans="1:19" s="41" customFormat="1" ht="11.25">
      <c r="A301" s="389">
        <f>T('[1]p50'!$C$13:$G$13)</f>
      </c>
      <c r="B301" s="390"/>
      <c r="C301" s="390"/>
      <c r="D301" s="390"/>
      <c r="E301" s="391"/>
      <c r="F301" s="392"/>
      <c r="G301" s="393"/>
      <c r="H301" s="393"/>
      <c r="I301" s="393"/>
      <c r="J301" s="393"/>
      <c r="K301" s="393"/>
      <c r="L301" s="393"/>
      <c r="M301" s="393"/>
      <c r="N301" s="393"/>
      <c r="O301" s="393"/>
      <c r="P301" s="393"/>
      <c r="Q301" s="393"/>
      <c r="R301" s="393"/>
      <c r="S301" s="393"/>
    </row>
    <row r="302" spans="1:19" s="2" customFormat="1" ht="13.5" customHeight="1">
      <c r="A302" s="347">
        <f>IF('[1]p50'!$A$57&lt;&gt;0,'[1]p50'!$A$57,"")</f>
      </c>
      <c r="B302" s="347"/>
      <c r="C302" s="347"/>
      <c r="D302" s="347"/>
      <c r="E302" s="347"/>
      <c r="F302" s="388">
        <f>IF('[1]p50'!$F$57&lt;&gt;0,'[1]p50'!$F$57,"")</f>
      </c>
      <c r="G302" s="388"/>
      <c r="H302" s="388">
        <f>IF('[1]p50'!$E$57&lt;&gt;0,'[1]p50'!$E$57,"")</f>
      </c>
      <c r="I302" s="388"/>
      <c r="J302" s="388">
        <f>IF('[1]p50'!$I$57&lt;&gt;0,'[1]p50'!$I$57,"")</f>
      </c>
      <c r="K302" s="388"/>
      <c r="L302" s="28"/>
      <c r="M302" s="388">
        <f>IF('[1]p50'!$K$57&lt;&gt;0,'[1]p50'!$K$57,"")</f>
      </c>
      <c r="N302" s="388"/>
      <c r="O302" s="28"/>
      <c r="P302" s="28">
        <f>IF('[1]p50'!$L$57&lt;&gt;0,'[1]p50'!$L$57,"")</f>
      </c>
      <c r="Q302" s="49"/>
      <c r="R302" s="388">
        <f>IF('[1]p50'!$J$57&lt;&gt;0,'[1]p50'!$J$57,"")</f>
      </c>
      <c r="S302" s="388"/>
    </row>
    <row r="303" spans="1:19" s="2" customFormat="1" ht="13.5" customHeight="1">
      <c r="A303" s="347">
        <f>IF('[1]p50'!$A$58&lt;&gt;0,'[1]p50'!$A$58,"")</f>
      </c>
      <c r="B303" s="347"/>
      <c r="C303" s="347"/>
      <c r="D303" s="347"/>
      <c r="E303" s="347"/>
      <c r="F303" s="388">
        <f>IF('[1]p50'!$F$58&lt;&gt;0,'[1]p50'!$F$58,"")</f>
      </c>
      <c r="G303" s="388"/>
      <c r="H303" s="388">
        <f>IF('[1]p50'!$E$58&lt;&gt;0,'[1]p50'!$E$58,"")</f>
      </c>
      <c r="I303" s="388"/>
      <c r="J303" s="388">
        <f>IF('[1]p50'!$I$58&lt;&gt;0,'[1]p50'!$I$58,"")</f>
      </c>
      <c r="K303" s="388"/>
      <c r="L303" s="28"/>
      <c r="M303" s="388">
        <f>IF('[1]p50'!$K$58&lt;&gt;0,'[1]p50'!$K$58,"")</f>
      </c>
      <c r="N303" s="388"/>
      <c r="O303" s="28"/>
      <c r="P303" s="28">
        <f>IF('[1]p50'!$L$58&lt;&gt;0,'[1]p50'!$L$58,"")</f>
      </c>
      <c r="Q303" s="49"/>
      <c r="R303" s="388">
        <f>IF('[1]p50'!$J$58&lt;&gt;0,'[1]p50'!$J$58,"")</f>
      </c>
      <c r="S303" s="388"/>
    </row>
    <row r="304" spans="1:19" s="2" customFormat="1" ht="13.5" customHeight="1">
      <c r="A304" s="347">
        <f>IF('[1]p50'!$A$59&lt;&gt;0,'[1]p50'!$A$59,"")</f>
      </c>
      <c r="B304" s="347"/>
      <c r="C304" s="347"/>
      <c r="D304" s="347"/>
      <c r="E304" s="347"/>
      <c r="F304" s="388">
        <f>IF('[1]p50'!$F$59&lt;&gt;0,'[1]p50'!$F$59,"")</f>
      </c>
      <c r="G304" s="388"/>
      <c r="H304" s="388">
        <f>IF('[1]p50'!$E$59&lt;&gt;0,'[1]p50'!$E$59,"")</f>
      </c>
      <c r="I304" s="388"/>
      <c r="J304" s="388">
        <f>IF('[1]p50'!$I$59&lt;&gt;0,'[1]p50'!$I$59,"")</f>
      </c>
      <c r="K304" s="388"/>
      <c r="L304" s="28"/>
      <c r="M304" s="388">
        <f>IF('[1]p50'!$K$59&lt;&gt;0,'[1]p50'!$K$59,"")</f>
      </c>
      <c r="N304" s="388"/>
      <c r="O304" s="28"/>
      <c r="P304" s="28">
        <f>IF('[1]p50'!$L$59&lt;&gt;0,'[1]p50'!$L$59,"")</f>
      </c>
      <c r="Q304" s="49"/>
      <c r="R304" s="388">
        <f>IF('[1]p50'!$J$59&lt;&gt;0,'[1]p50'!$J$59,"")</f>
      </c>
      <c r="S304" s="388"/>
    </row>
    <row r="305" spans="1:19" s="2" customFormat="1" ht="13.5" customHeight="1">
      <c r="A305" s="347">
        <f>IF('[1]p50'!$A$60&lt;&gt;0,'[1]p50'!$A$60,"")</f>
      </c>
      <c r="B305" s="347"/>
      <c r="C305" s="347"/>
      <c r="D305" s="347"/>
      <c r="E305" s="347"/>
      <c r="F305" s="388">
        <f>IF('[1]p50'!$F$60&lt;&gt;0,'[1]p50'!$F$60,"")</f>
      </c>
      <c r="G305" s="388"/>
      <c r="H305" s="388">
        <f>IF('[1]p50'!$E$60&lt;&gt;0,'[1]p50'!$E$60,"")</f>
      </c>
      <c r="I305" s="388"/>
      <c r="J305" s="388">
        <f>IF('[1]p50'!$I$60&lt;&gt;0,'[1]p50'!$I$60,"")</f>
      </c>
      <c r="K305" s="388"/>
      <c r="L305" s="28"/>
      <c r="M305" s="388">
        <f>IF('[1]p50'!$K$60&lt;&gt;0,'[1]p50'!$K$60,"")</f>
      </c>
      <c r="N305" s="388"/>
      <c r="O305" s="28"/>
      <c r="P305" s="28">
        <f>IF('[1]p50'!$L$60&lt;&gt;0,'[1]p50'!$L$60,"")</f>
      </c>
      <c r="Q305" s="49"/>
      <c r="R305" s="388">
        <f>IF('[1]p50'!$J$60&lt;&gt;0,'[1]p50'!$J$60,"")</f>
      </c>
      <c r="S305" s="388"/>
    </row>
    <row r="306" spans="1:19" s="2" customFormat="1" ht="13.5" customHeight="1">
      <c r="A306" s="347">
        <f>IF('[1]p50'!$A$61&lt;&gt;0,'[1]p50'!$A$61,"")</f>
      </c>
      <c r="B306" s="347"/>
      <c r="C306" s="347"/>
      <c r="D306" s="347"/>
      <c r="E306" s="347"/>
      <c r="F306" s="388">
        <f>IF('[1]p50'!$F$61&lt;&gt;0,'[1]p50'!$F$61,"")</f>
      </c>
      <c r="G306" s="388"/>
      <c r="H306" s="388">
        <f>IF('[1]p50'!$E$61&lt;&gt;0,'[1]p50'!$E$61,"")</f>
      </c>
      <c r="I306" s="388"/>
      <c r="J306" s="388">
        <f>IF('[1]p50'!$I$61&lt;&gt;0,'[1]p50'!$I$61,"")</f>
      </c>
      <c r="K306" s="388"/>
      <c r="L306" s="28"/>
      <c r="M306" s="388">
        <f>IF('[1]p50'!$K$61&lt;&gt;0,'[1]p50'!$K$61,"")</f>
      </c>
      <c r="N306" s="388"/>
      <c r="O306" s="28"/>
      <c r="P306" s="28">
        <f>IF('[1]p50'!$L$61&lt;&gt;0,'[1]p50'!$L$61,"")</f>
      </c>
      <c r="Q306" s="49"/>
      <c r="R306" s="388">
        <f>IF('[1]p50'!$J$61&lt;&gt;0,'[1]p50'!$J$61,"")</f>
      </c>
      <c r="S306" s="388"/>
    </row>
  </sheetData>
  <sheetProtection password="CA19" sheet="1" objects="1" scenarios="1"/>
  <mergeCells count="1613">
    <mergeCell ref="J185:K185"/>
    <mergeCell ref="M185:N185"/>
    <mergeCell ref="A211:E211"/>
    <mergeCell ref="F211:S211"/>
    <mergeCell ref="F185:G185"/>
    <mergeCell ref="H185:I185"/>
    <mergeCell ref="A187:E187"/>
    <mergeCell ref="F187:S187"/>
    <mergeCell ref="A188:E188"/>
    <mergeCell ref="F188:G188"/>
    <mergeCell ref="M183:N183"/>
    <mergeCell ref="R183:S183"/>
    <mergeCell ref="A184:E184"/>
    <mergeCell ref="F184:G184"/>
    <mergeCell ref="H184:I184"/>
    <mergeCell ref="J184:K184"/>
    <mergeCell ref="M184:N184"/>
    <mergeCell ref="R184:S184"/>
    <mergeCell ref="A212:E212"/>
    <mergeCell ref="F212:G212"/>
    <mergeCell ref="H212:I212"/>
    <mergeCell ref="J212:K212"/>
    <mergeCell ref="M214:N214"/>
    <mergeCell ref="R214:S214"/>
    <mergeCell ref="A213:E213"/>
    <mergeCell ref="F213:G213"/>
    <mergeCell ref="H213:I213"/>
    <mergeCell ref="J213:K213"/>
    <mergeCell ref="M212:N212"/>
    <mergeCell ref="R212:S212"/>
    <mergeCell ref="M213:N213"/>
    <mergeCell ref="R213:S213"/>
    <mergeCell ref="M215:N215"/>
    <mergeCell ref="R215:S215"/>
    <mergeCell ref="A214:E214"/>
    <mergeCell ref="F214:G214"/>
    <mergeCell ref="A215:E215"/>
    <mergeCell ref="F215:G215"/>
    <mergeCell ref="H215:I215"/>
    <mergeCell ref="J215:K215"/>
    <mergeCell ref="H214:I214"/>
    <mergeCell ref="J214:K214"/>
    <mergeCell ref="A216:E216"/>
    <mergeCell ref="F216:G216"/>
    <mergeCell ref="H216:I216"/>
    <mergeCell ref="J216:K216"/>
    <mergeCell ref="M216:N216"/>
    <mergeCell ref="R216:S216"/>
    <mergeCell ref="M305:N305"/>
    <mergeCell ref="R305:S305"/>
    <mergeCell ref="M303:N303"/>
    <mergeCell ref="R303:S303"/>
    <mergeCell ref="M304:N304"/>
    <mergeCell ref="R304:S304"/>
    <mergeCell ref="M299:N299"/>
    <mergeCell ref="R299:S299"/>
    <mergeCell ref="M306:N306"/>
    <mergeCell ref="R306:S306"/>
    <mergeCell ref="A305:E305"/>
    <mergeCell ref="F305:G305"/>
    <mergeCell ref="H305:I305"/>
    <mergeCell ref="J305:K305"/>
    <mergeCell ref="A306:E306"/>
    <mergeCell ref="F306:G306"/>
    <mergeCell ref="H306:I306"/>
    <mergeCell ref="J306:K306"/>
    <mergeCell ref="A304:E304"/>
    <mergeCell ref="F304:G304"/>
    <mergeCell ref="H304:I304"/>
    <mergeCell ref="J304:K304"/>
    <mergeCell ref="A303:E303"/>
    <mergeCell ref="F303:G303"/>
    <mergeCell ref="H303:I303"/>
    <mergeCell ref="J303:K303"/>
    <mergeCell ref="A301:E301"/>
    <mergeCell ref="F301:S301"/>
    <mergeCell ref="A302:E302"/>
    <mergeCell ref="F302:G302"/>
    <mergeCell ref="H302:I302"/>
    <mergeCell ref="J302:K302"/>
    <mergeCell ref="M302:N302"/>
    <mergeCell ref="R302:S302"/>
    <mergeCell ref="M300:N300"/>
    <mergeCell ref="R300:S300"/>
    <mergeCell ref="A299:E299"/>
    <mergeCell ref="F299:G299"/>
    <mergeCell ref="H299:I299"/>
    <mergeCell ref="J299:K299"/>
    <mergeCell ref="A300:E300"/>
    <mergeCell ref="F300:G300"/>
    <mergeCell ref="H300:I300"/>
    <mergeCell ref="J300:K300"/>
    <mergeCell ref="M297:N297"/>
    <mergeCell ref="R297:S297"/>
    <mergeCell ref="A298:E298"/>
    <mergeCell ref="F298:G298"/>
    <mergeCell ref="H298:I298"/>
    <mergeCell ref="J298:K298"/>
    <mergeCell ref="M298:N298"/>
    <mergeCell ref="R298:S298"/>
    <mergeCell ref="A297:E297"/>
    <mergeCell ref="F297:G297"/>
    <mergeCell ref="H297:I297"/>
    <mergeCell ref="J297:K297"/>
    <mergeCell ref="A295:E295"/>
    <mergeCell ref="F295:S295"/>
    <mergeCell ref="A296:E296"/>
    <mergeCell ref="F296:G296"/>
    <mergeCell ref="H296:I296"/>
    <mergeCell ref="J296:K296"/>
    <mergeCell ref="M296:N296"/>
    <mergeCell ref="R296:S296"/>
    <mergeCell ref="M294:N294"/>
    <mergeCell ref="R294:S294"/>
    <mergeCell ref="A293:E293"/>
    <mergeCell ref="F293:G293"/>
    <mergeCell ref="A294:E294"/>
    <mergeCell ref="F294:G294"/>
    <mergeCell ref="H294:I294"/>
    <mergeCell ref="J294:K294"/>
    <mergeCell ref="H293:I293"/>
    <mergeCell ref="J293:K293"/>
    <mergeCell ref="M291:N291"/>
    <mergeCell ref="R291:S291"/>
    <mergeCell ref="M292:N292"/>
    <mergeCell ref="R292:S292"/>
    <mergeCell ref="M293:N293"/>
    <mergeCell ref="R293:S293"/>
    <mergeCell ref="A292:E292"/>
    <mergeCell ref="F292:G292"/>
    <mergeCell ref="H292:I292"/>
    <mergeCell ref="J292:K292"/>
    <mergeCell ref="A291:E291"/>
    <mergeCell ref="F291:G291"/>
    <mergeCell ref="H291:I291"/>
    <mergeCell ref="J291:K291"/>
    <mergeCell ref="F287:G287"/>
    <mergeCell ref="A289:E289"/>
    <mergeCell ref="F289:S289"/>
    <mergeCell ref="A290:E290"/>
    <mergeCell ref="F290:G290"/>
    <mergeCell ref="H290:I290"/>
    <mergeCell ref="J290:K290"/>
    <mergeCell ref="M290:N290"/>
    <mergeCell ref="R290:S290"/>
    <mergeCell ref="H287:I287"/>
    <mergeCell ref="F12:G12"/>
    <mergeCell ref="M287:N287"/>
    <mergeCell ref="R287:S287"/>
    <mergeCell ref="A288:E288"/>
    <mergeCell ref="F288:G288"/>
    <mergeCell ref="H288:I288"/>
    <mergeCell ref="J288:K288"/>
    <mergeCell ref="M288:N288"/>
    <mergeCell ref="R288:S288"/>
    <mergeCell ref="A287:E287"/>
    <mergeCell ref="A11:E11"/>
    <mergeCell ref="M11:N11"/>
    <mergeCell ref="F11:G11"/>
    <mergeCell ref="H11:I11"/>
    <mergeCell ref="J11:K11"/>
    <mergeCell ref="A9:E9"/>
    <mergeCell ref="M9:N9"/>
    <mergeCell ref="F9:G9"/>
    <mergeCell ref="H9:I9"/>
    <mergeCell ref="J9:K9"/>
    <mergeCell ref="A1:S1"/>
    <mergeCell ref="A2:S2"/>
    <mergeCell ref="R3:S3"/>
    <mergeCell ref="P3:Q3"/>
    <mergeCell ref="E3:O3"/>
    <mergeCell ref="A4:S5"/>
    <mergeCell ref="A6:E6"/>
    <mergeCell ref="F6:G6"/>
    <mergeCell ref="A8:E8"/>
    <mergeCell ref="M8:N8"/>
    <mergeCell ref="H6:I6"/>
    <mergeCell ref="J6:K6"/>
    <mergeCell ref="M6:N6"/>
    <mergeCell ref="F8:G8"/>
    <mergeCell ref="H8:I8"/>
    <mergeCell ref="F7:S7"/>
    <mergeCell ref="R6:S6"/>
    <mergeCell ref="H10:I10"/>
    <mergeCell ref="J8:K8"/>
    <mergeCell ref="R8:S8"/>
    <mergeCell ref="R9:S9"/>
    <mergeCell ref="M10:N10"/>
    <mergeCell ref="R10:S10"/>
    <mergeCell ref="F10:G10"/>
    <mergeCell ref="H12:I12"/>
    <mergeCell ref="J12:K12"/>
    <mergeCell ref="J10:K10"/>
    <mergeCell ref="A13:E13"/>
    <mergeCell ref="F13:S13"/>
    <mergeCell ref="A10:E10"/>
    <mergeCell ref="R11:S11"/>
    <mergeCell ref="A12:E12"/>
    <mergeCell ref="M12:N12"/>
    <mergeCell ref="R12:S12"/>
    <mergeCell ref="A14:E14"/>
    <mergeCell ref="F14:G14"/>
    <mergeCell ref="H14:I14"/>
    <mergeCell ref="J14:K14"/>
    <mergeCell ref="M16:N16"/>
    <mergeCell ref="R16:S16"/>
    <mergeCell ref="A15:E15"/>
    <mergeCell ref="F15:G15"/>
    <mergeCell ref="H15:I15"/>
    <mergeCell ref="J15:K15"/>
    <mergeCell ref="M14:N14"/>
    <mergeCell ref="R14:S14"/>
    <mergeCell ref="M15:N15"/>
    <mergeCell ref="R15:S15"/>
    <mergeCell ref="M17:N17"/>
    <mergeCell ref="R17:S17"/>
    <mergeCell ref="A16:E16"/>
    <mergeCell ref="F16:G16"/>
    <mergeCell ref="A17:E17"/>
    <mergeCell ref="F17:G17"/>
    <mergeCell ref="H17:I17"/>
    <mergeCell ref="J17:K17"/>
    <mergeCell ref="H16:I16"/>
    <mergeCell ref="J16:K16"/>
    <mergeCell ref="A25:E25"/>
    <mergeCell ref="F25:S25"/>
    <mergeCell ref="H134:I134"/>
    <mergeCell ref="J134:K134"/>
    <mergeCell ref="M134:N134"/>
    <mergeCell ref="R134:S134"/>
    <mergeCell ref="A26:E26"/>
    <mergeCell ref="F26:G26"/>
    <mergeCell ref="H26:I26"/>
    <mergeCell ref="J26:K26"/>
    <mergeCell ref="M28:N28"/>
    <mergeCell ref="R28:S28"/>
    <mergeCell ref="A27:E27"/>
    <mergeCell ref="F27:G27"/>
    <mergeCell ref="H27:I27"/>
    <mergeCell ref="J27:K27"/>
    <mergeCell ref="M26:N26"/>
    <mergeCell ref="R26:S26"/>
    <mergeCell ref="M27:N27"/>
    <mergeCell ref="R27:S27"/>
    <mergeCell ref="M29:N29"/>
    <mergeCell ref="R29:S29"/>
    <mergeCell ref="A28:E28"/>
    <mergeCell ref="F28:G28"/>
    <mergeCell ref="A29:E29"/>
    <mergeCell ref="F29:G29"/>
    <mergeCell ref="H29:I29"/>
    <mergeCell ref="J29:K29"/>
    <mergeCell ref="H28:I28"/>
    <mergeCell ref="J28:K28"/>
    <mergeCell ref="M30:N30"/>
    <mergeCell ref="R30:S30"/>
    <mergeCell ref="A31:E31"/>
    <mergeCell ref="F31:S31"/>
    <mergeCell ref="A30:E30"/>
    <mergeCell ref="F30:G30"/>
    <mergeCell ref="H30:I30"/>
    <mergeCell ref="J30:K30"/>
    <mergeCell ref="A32:E32"/>
    <mergeCell ref="F32:G32"/>
    <mergeCell ref="H32:I32"/>
    <mergeCell ref="J32:K32"/>
    <mergeCell ref="M34:N34"/>
    <mergeCell ref="R34:S34"/>
    <mergeCell ref="A33:E33"/>
    <mergeCell ref="F33:G33"/>
    <mergeCell ref="H33:I33"/>
    <mergeCell ref="J33:K33"/>
    <mergeCell ref="M32:N32"/>
    <mergeCell ref="R32:S32"/>
    <mergeCell ref="M33:N33"/>
    <mergeCell ref="R33:S33"/>
    <mergeCell ref="M35:N35"/>
    <mergeCell ref="R35:S35"/>
    <mergeCell ref="A34:E34"/>
    <mergeCell ref="F34:G34"/>
    <mergeCell ref="A35:E35"/>
    <mergeCell ref="F35:G35"/>
    <mergeCell ref="H35:I35"/>
    <mergeCell ref="J35:K35"/>
    <mergeCell ref="H34:I34"/>
    <mergeCell ref="J34:K34"/>
    <mergeCell ref="M36:N36"/>
    <mergeCell ref="R36:S36"/>
    <mergeCell ref="A37:E37"/>
    <mergeCell ref="F37:S37"/>
    <mergeCell ref="A36:E36"/>
    <mergeCell ref="F36:G36"/>
    <mergeCell ref="H36:I36"/>
    <mergeCell ref="J36:K36"/>
    <mergeCell ref="A38:E38"/>
    <mergeCell ref="F38:G38"/>
    <mergeCell ref="H38:I38"/>
    <mergeCell ref="J38:K38"/>
    <mergeCell ref="M40:N40"/>
    <mergeCell ref="R40:S40"/>
    <mergeCell ref="A39:E39"/>
    <mergeCell ref="F39:G39"/>
    <mergeCell ref="H39:I39"/>
    <mergeCell ref="J39:K39"/>
    <mergeCell ref="M38:N38"/>
    <mergeCell ref="R38:S38"/>
    <mergeCell ref="M39:N39"/>
    <mergeCell ref="R39:S39"/>
    <mergeCell ref="M41:N41"/>
    <mergeCell ref="R41:S41"/>
    <mergeCell ref="A40:E40"/>
    <mergeCell ref="F40:G40"/>
    <mergeCell ref="A41:E41"/>
    <mergeCell ref="F41:G41"/>
    <mergeCell ref="H41:I41"/>
    <mergeCell ref="J41:K41"/>
    <mergeCell ref="H40:I40"/>
    <mergeCell ref="J40:K40"/>
    <mergeCell ref="M42:N42"/>
    <mergeCell ref="R42:S42"/>
    <mergeCell ref="A43:E43"/>
    <mergeCell ref="F43:S43"/>
    <mergeCell ref="A42:E42"/>
    <mergeCell ref="F42:G42"/>
    <mergeCell ref="H42:I42"/>
    <mergeCell ref="J42:K42"/>
    <mergeCell ref="A44:E44"/>
    <mergeCell ref="F44:G44"/>
    <mergeCell ref="H44:I44"/>
    <mergeCell ref="J44:K44"/>
    <mergeCell ref="M46:N46"/>
    <mergeCell ref="R46:S46"/>
    <mergeCell ref="A45:E45"/>
    <mergeCell ref="F45:G45"/>
    <mergeCell ref="H45:I45"/>
    <mergeCell ref="J45:K45"/>
    <mergeCell ref="M44:N44"/>
    <mergeCell ref="R44:S44"/>
    <mergeCell ref="M45:N45"/>
    <mergeCell ref="R45:S45"/>
    <mergeCell ref="M47:N47"/>
    <mergeCell ref="R47:S47"/>
    <mergeCell ref="A46:E46"/>
    <mergeCell ref="F46:G46"/>
    <mergeCell ref="A47:E47"/>
    <mergeCell ref="F47:G47"/>
    <mergeCell ref="H47:I47"/>
    <mergeCell ref="J47:K47"/>
    <mergeCell ref="H46:I46"/>
    <mergeCell ref="J46:K46"/>
    <mergeCell ref="M48:N48"/>
    <mergeCell ref="R48:S48"/>
    <mergeCell ref="A49:E49"/>
    <mergeCell ref="F49:S49"/>
    <mergeCell ref="A48:E48"/>
    <mergeCell ref="F48:G48"/>
    <mergeCell ref="H48:I48"/>
    <mergeCell ref="J48:K48"/>
    <mergeCell ref="A50:E50"/>
    <mergeCell ref="F50:G50"/>
    <mergeCell ref="H50:I50"/>
    <mergeCell ref="J50:K50"/>
    <mergeCell ref="M52:N52"/>
    <mergeCell ref="R52:S52"/>
    <mergeCell ref="A51:E51"/>
    <mergeCell ref="F51:G51"/>
    <mergeCell ref="H51:I51"/>
    <mergeCell ref="J51:K51"/>
    <mergeCell ref="M50:N50"/>
    <mergeCell ref="R50:S50"/>
    <mergeCell ref="M51:N51"/>
    <mergeCell ref="R51:S51"/>
    <mergeCell ref="M53:N53"/>
    <mergeCell ref="R53:S53"/>
    <mergeCell ref="A52:E52"/>
    <mergeCell ref="F52:G52"/>
    <mergeCell ref="A53:E53"/>
    <mergeCell ref="F53:G53"/>
    <mergeCell ref="H53:I53"/>
    <mergeCell ref="J53:K53"/>
    <mergeCell ref="H52:I52"/>
    <mergeCell ref="J52:K52"/>
    <mergeCell ref="M54:N54"/>
    <mergeCell ref="R54:S54"/>
    <mergeCell ref="A55:E55"/>
    <mergeCell ref="F55:S55"/>
    <mergeCell ref="A54:E54"/>
    <mergeCell ref="F54:G54"/>
    <mergeCell ref="H54:I54"/>
    <mergeCell ref="J54:K54"/>
    <mergeCell ref="A56:E56"/>
    <mergeCell ref="F56:G56"/>
    <mergeCell ref="H56:I56"/>
    <mergeCell ref="J56:K56"/>
    <mergeCell ref="M58:N58"/>
    <mergeCell ref="R58:S58"/>
    <mergeCell ref="A57:E57"/>
    <mergeCell ref="F57:G57"/>
    <mergeCell ref="H57:I57"/>
    <mergeCell ref="J57:K57"/>
    <mergeCell ref="M56:N56"/>
    <mergeCell ref="R56:S56"/>
    <mergeCell ref="M57:N57"/>
    <mergeCell ref="R57:S57"/>
    <mergeCell ref="M59:N59"/>
    <mergeCell ref="R59:S59"/>
    <mergeCell ref="A58:E58"/>
    <mergeCell ref="F58:G58"/>
    <mergeCell ref="A59:E59"/>
    <mergeCell ref="F59:G59"/>
    <mergeCell ref="H59:I59"/>
    <mergeCell ref="J59:K59"/>
    <mergeCell ref="H58:I58"/>
    <mergeCell ref="J58:K58"/>
    <mergeCell ref="M60:N60"/>
    <mergeCell ref="R60:S60"/>
    <mergeCell ref="A61:E61"/>
    <mergeCell ref="F61:S61"/>
    <mergeCell ref="A60:E60"/>
    <mergeCell ref="F60:G60"/>
    <mergeCell ref="H60:I60"/>
    <mergeCell ref="J60:K60"/>
    <mergeCell ref="A62:E62"/>
    <mergeCell ref="F62:G62"/>
    <mergeCell ref="H62:I62"/>
    <mergeCell ref="J62:K62"/>
    <mergeCell ref="M64:N64"/>
    <mergeCell ref="R64:S64"/>
    <mergeCell ref="A63:E63"/>
    <mergeCell ref="F63:G63"/>
    <mergeCell ref="H63:I63"/>
    <mergeCell ref="J63:K63"/>
    <mergeCell ref="M62:N62"/>
    <mergeCell ref="R62:S62"/>
    <mergeCell ref="M63:N63"/>
    <mergeCell ref="R63:S63"/>
    <mergeCell ref="M65:N65"/>
    <mergeCell ref="R65:S65"/>
    <mergeCell ref="A64:E64"/>
    <mergeCell ref="F64:G64"/>
    <mergeCell ref="A65:E65"/>
    <mergeCell ref="F65:G65"/>
    <mergeCell ref="H65:I65"/>
    <mergeCell ref="J65:K65"/>
    <mergeCell ref="H64:I64"/>
    <mergeCell ref="J64:K64"/>
    <mergeCell ref="M66:N66"/>
    <mergeCell ref="R66:S66"/>
    <mergeCell ref="A67:E67"/>
    <mergeCell ref="F67:S67"/>
    <mergeCell ref="A66:E66"/>
    <mergeCell ref="F66:G66"/>
    <mergeCell ref="H66:I66"/>
    <mergeCell ref="J66:K66"/>
    <mergeCell ref="A68:E68"/>
    <mergeCell ref="F68:G68"/>
    <mergeCell ref="H68:I68"/>
    <mergeCell ref="J68:K68"/>
    <mergeCell ref="M70:N70"/>
    <mergeCell ref="R70:S70"/>
    <mergeCell ref="A69:E69"/>
    <mergeCell ref="F69:G69"/>
    <mergeCell ref="H69:I69"/>
    <mergeCell ref="J69:K69"/>
    <mergeCell ref="M68:N68"/>
    <mergeCell ref="R68:S68"/>
    <mergeCell ref="M69:N69"/>
    <mergeCell ref="R69:S69"/>
    <mergeCell ref="M71:N71"/>
    <mergeCell ref="R71:S71"/>
    <mergeCell ref="A70:E70"/>
    <mergeCell ref="F70:G70"/>
    <mergeCell ref="A71:E71"/>
    <mergeCell ref="F71:G71"/>
    <mergeCell ref="H71:I71"/>
    <mergeCell ref="J71:K71"/>
    <mergeCell ref="H70:I70"/>
    <mergeCell ref="J70:K70"/>
    <mergeCell ref="M72:N72"/>
    <mergeCell ref="R72:S72"/>
    <mergeCell ref="A73:E73"/>
    <mergeCell ref="F73:S73"/>
    <mergeCell ref="A72:E72"/>
    <mergeCell ref="F72:G72"/>
    <mergeCell ref="H72:I72"/>
    <mergeCell ref="J72:K72"/>
    <mergeCell ref="A74:E74"/>
    <mergeCell ref="F74:G74"/>
    <mergeCell ref="H74:I74"/>
    <mergeCell ref="J74:K74"/>
    <mergeCell ref="M76:N76"/>
    <mergeCell ref="R76:S76"/>
    <mergeCell ref="A75:E75"/>
    <mergeCell ref="F75:G75"/>
    <mergeCell ref="H75:I75"/>
    <mergeCell ref="J75:K75"/>
    <mergeCell ref="M74:N74"/>
    <mergeCell ref="R74:S74"/>
    <mergeCell ref="M75:N75"/>
    <mergeCell ref="R75:S75"/>
    <mergeCell ref="M77:N77"/>
    <mergeCell ref="R77:S77"/>
    <mergeCell ref="A76:E76"/>
    <mergeCell ref="F76:G76"/>
    <mergeCell ref="A77:E77"/>
    <mergeCell ref="F77:G77"/>
    <mergeCell ref="H77:I77"/>
    <mergeCell ref="J77:K77"/>
    <mergeCell ref="H76:I76"/>
    <mergeCell ref="J76:K76"/>
    <mergeCell ref="M78:N78"/>
    <mergeCell ref="R78:S78"/>
    <mergeCell ref="A79:E79"/>
    <mergeCell ref="F79:S79"/>
    <mergeCell ref="A78:E78"/>
    <mergeCell ref="F78:G78"/>
    <mergeCell ref="H78:I78"/>
    <mergeCell ref="J78:K78"/>
    <mergeCell ref="A80:E80"/>
    <mergeCell ref="F80:G80"/>
    <mergeCell ref="H80:I80"/>
    <mergeCell ref="J80:K80"/>
    <mergeCell ref="M82:N82"/>
    <mergeCell ref="R82:S82"/>
    <mergeCell ref="A81:E81"/>
    <mergeCell ref="F81:G81"/>
    <mergeCell ref="H81:I81"/>
    <mergeCell ref="J81:K81"/>
    <mergeCell ref="M80:N80"/>
    <mergeCell ref="R80:S80"/>
    <mergeCell ref="M81:N81"/>
    <mergeCell ref="R81:S81"/>
    <mergeCell ref="M83:N83"/>
    <mergeCell ref="R83:S83"/>
    <mergeCell ref="A82:E82"/>
    <mergeCell ref="F82:G82"/>
    <mergeCell ref="A83:E83"/>
    <mergeCell ref="F83:G83"/>
    <mergeCell ref="H83:I83"/>
    <mergeCell ref="J83:K83"/>
    <mergeCell ref="H82:I82"/>
    <mergeCell ref="J82:K82"/>
    <mergeCell ref="M84:N84"/>
    <mergeCell ref="R84:S84"/>
    <mergeCell ref="A85:E85"/>
    <mergeCell ref="F85:S85"/>
    <mergeCell ref="A84:E84"/>
    <mergeCell ref="F84:G84"/>
    <mergeCell ref="H84:I84"/>
    <mergeCell ref="J84:K84"/>
    <mergeCell ref="J88:K88"/>
    <mergeCell ref="M86:N86"/>
    <mergeCell ref="M88:N88"/>
    <mergeCell ref="A86:E86"/>
    <mergeCell ref="F86:G86"/>
    <mergeCell ref="H86:I86"/>
    <mergeCell ref="A87:E87"/>
    <mergeCell ref="F87:G87"/>
    <mergeCell ref="H87:I87"/>
    <mergeCell ref="R86:S86"/>
    <mergeCell ref="M87:N87"/>
    <mergeCell ref="R87:S87"/>
    <mergeCell ref="J86:K86"/>
    <mergeCell ref="J87:K87"/>
    <mergeCell ref="R88:S88"/>
    <mergeCell ref="A89:E89"/>
    <mergeCell ref="F89:G89"/>
    <mergeCell ref="H89:I89"/>
    <mergeCell ref="J89:K89"/>
    <mergeCell ref="M89:N89"/>
    <mergeCell ref="R89:S89"/>
    <mergeCell ref="A88:E88"/>
    <mergeCell ref="F88:G88"/>
    <mergeCell ref="H88:I88"/>
    <mergeCell ref="M90:N90"/>
    <mergeCell ref="R90:S90"/>
    <mergeCell ref="A91:E91"/>
    <mergeCell ref="F91:S91"/>
    <mergeCell ref="A90:E90"/>
    <mergeCell ref="F90:G90"/>
    <mergeCell ref="H90:I90"/>
    <mergeCell ref="J90:K90"/>
    <mergeCell ref="A92:E92"/>
    <mergeCell ref="F92:G92"/>
    <mergeCell ref="H92:I92"/>
    <mergeCell ref="J92:K92"/>
    <mergeCell ref="M94:N94"/>
    <mergeCell ref="R94:S94"/>
    <mergeCell ref="A93:E93"/>
    <mergeCell ref="F93:G93"/>
    <mergeCell ref="H93:I93"/>
    <mergeCell ref="J93:K93"/>
    <mergeCell ref="M92:N92"/>
    <mergeCell ref="R92:S92"/>
    <mergeCell ref="M93:N93"/>
    <mergeCell ref="R93:S93"/>
    <mergeCell ref="M95:N95"/>
    <mergeCell ref="R95:S95"/>
    <mergeCell ref="A94:E94"/>
    <mergeCell ref="F94:G94"/>
    <mergeCell ref="A95:E95"/>
    <mergeCell ref="F95:G95"/>
    <mergeCell ref="H95:I95"/>
    <mergeCell ref="J95:K95"/>
    <mergeCell ref="H94:I94"/>
    <mergeCell ref="J94:K94"/>
    <mergeCell ref="M96:N96"/>
    <mergeCell ref="R96:S96"/>
    <mergeCell ref="A97:E97"/>
    <mergeCell ref="F97:S97"/>
    <mergeCell ref="A96:E96"/>
    <mergeCell ref="F96:G96"/>
    <mergeCell ref="H96:I96"/>
    <mergeCell ref="J96:K96"/>
    <mergeCell ref="A98:E98"/>
    <mergeCell ref="F98:G98"/>
    <mergeCell ref="H98:I98"/>
    <mergeCell ref="J98:K98"/>
    <mergeCell ref="M100:N100"/>
    <mergeCell ref="R100:S100"/>
    <mergeCell ref="A99:E99"/>
    <mergeCell ref="F99:G99"/>
    <mergeCell ref="H99:I99"/>
    <mergeCell ref="J99:K99"/>
    <mergeCell ref="M98:N98"/>
    <mergeCell ref="R98:S98"/>
    <mergeCell ref="M99:N99"/>
    <mergeCell ref="R99:S99"/>
    <mergeCell ref="M101:N101"/>
    <mergeCell ref="R101:S101"/>
    <mergeCell ref="A100:E100"/>
    <mergeCell ref="F100:G100"/>
    <mergeCell ref="A101:E101"/>
    <mergeCell ref="F101:G101"/>
    <mergeCell ref="H101:I101"/>
    <mergeCell ref="J101:K101"/>
    <mergeCell ref="H100:I100"/>
    <mergeCell ref="J100:K100"/>
    <mergeCell ref="M102:N102"/>
    <mergeCell ref="R102:S102"/>
    <mergeCell ref="A103:E103"/>
    <mergeCell ref="F103:S103"/>
    <mergeCell ref="A102:E102"/>
    <mergeCell ref="F102:G102"/>
    <mergeCell ref="H102:I102"/>
    <mergeCell ref="J102:K102"/>
    <mergeCell ref="A104:E104"/>
    <mergeCell ref="F104:G104"/>
    <mergeCell ref="H104:I104"/>
    <mergeCell ref="J104:K104"/>
    <mergeCell ref="M106:N106"/>
    <mergeCell ref="R106:S106"/>
    <mergeCell ref="A105:E105"/>
    <mergeCell ref="F105:G105"/>
    <mergeCell ref="H105:I105"/>
    <mergeCell ref="J105:K105"/>
    <mergeCell ref="M104:N104"/>
    <mergeCell ref="R104:S104"/>
    <mergeCell ref="M105:N105"/>
    <mergeCell ref="R105:S105"/>
    <mergeCell ref="M107:N107"/>
    <mergeCell ref="R107:S107"/>
    <mergeCell ref="A106:E106"/>
    <mergeCell ref="F106:G106"/>
    <mergeCell ref="A107:E107"/>
    <mergeCell ref="F107:G107"/>
    <mergeCell ref="H107:I107"/>
    <mergeCell ref="J107:K107"/>
    <mergeCell ref="H106:I106"/>
    <mergeCell ref="J106:K106"/>
    <mergeCell ref="M108:N108"/>
    <mergeCell ref="R108:S108"/>
    <mergeCell ref="A109:E109"/>
    <mergeCell ref="F109:S109"/>
    <mergeCell ref="A108:E108"/>
    <mergeCell ref="F108:G108"/>
    <mergeCell ref="H108:I108"/>
    <mergeCell ref="J108:K108"/>
    <mergeCell ref="A110:E110"/>
    <mergeCell ref="F110:G110"/>
    <mergeCell ref="H110:I110"/>
    <mergeCell ref="J110:K110"/>
    <mergeCell ref="M112:N112"/>
    <mergeCell ref="R112:S112"/>
    <mergeCell ref="A111:E111"/>
    <mergeCell ref="F111:G111"/>
    <mergeCell ref="H111:I111"/>
    <mergeCell ref="J111:K111"/>
    <mergeCell ref="M110:N110"/>
    <mergeCell ref="R110:S110"/>
    <mergeCell ref="M111:N111"/>
    <mergeCell ref="R111:S111"/>
    <mergeCell ref="M113:N113"/>
    <mergeCell ref="R113:S113"/>
    <mergeCell ref="A112:E112"/>
    <mergeCell ref="F112:G112"/>
    <mergeCell ref="A113:E113"/>
    <mergeCell ref="F113:G113"/>
    <mergeCell ref="H113:I113"/>
    <mergeCell ref="J113:K113"/>
    <mergeCell ref="H112:I112"/>
    <mergeCell ref="J112:K112"/>
    <mergeCell ref="M114:N114"/>
    <mergeCell ref="R114:S114"/>
    <mergeCell ref="A114:E114"/>
    <mergeCell ref="F114:G114"/>
    <mergeCell ref="H114:I114"/>
    <mergeCell ref="J114:K114"/>
    <mergeCell ref="M150:N150"/>
    <mergeCell ref="R150:S150"/>
    <mergeCell ref="A149:E149"/>
    <mergeCell ref="F149:G149"/>
    <mergeCell ref="A150:E150"/>
    <mergeCell ref="F150:G150"/>
    <mergeCell ref="H150:I150"/>
    <mergeCell ref="J150:K150"/>
    <mergeCell ref="H149:I149"/>
    <mergeCell ref="J149:K149"/>
    <mergeCell ref="M147:N147"/>
    <mergeCell ref="R147:S147"/>
    <mergeCell ref="M148:N148"/>
    <mergeCell ref="R148:S148"/>
    <mergeCell ref="M149:N149"/>
    <mergeCell ref="R149:S149"/>
    <mergeCell ref="A148:E148"/>
    <mergeCell ref="F148:G148"/>
    <mergeCell ref="H148:I148"/>
    <mergeCell ref="J148:K148"/>
    <mergeCell ref="A147:E147"/>
    <mergeCell ref="F147:G147"/>
    <mergeCell ref="H147:I147"/>
    <mergeCell ref="J147:K147"/>
    <mergeCell ref="A115:E115"/>
    <mergeCell ref="F115:S115"/>
    <mergeCell ref="A146:E146"/>
    <mergeCell ref="F146:G146"/>
    <mergeCell ref="H146:I146"/>
    <mergeCell ref="J146:K146"/>
    <mergeCell ref="M146:N146"/>
    <mergeCell ref="R146:S146"/>
    <mergeCell ref="A116:E116"/>
    <mergeCell ref="F116:G116"/>
    <mergeCell ref="H116:I116"/>
    <mergeCell ref="J116:K116"/>
    <mergeCell ref="M118:N118"/>
    <mergeCell ref="R118:S118"/>
    <mergeCell ref="M116:N116"/>
    <mergeCell ref="R116:S116"/>
    <mergeCell ref="M117:N117"/>
    <mergeCell ref="R117:S117"/>
    <mergeCell ref="A117:E117"/>
    <mergeCell ref="F117:G117"/>
    <mergeCell ref="H117:I117"/>
    <mergeCell ref="J117:K117"/>
    <mergeCell ref="M119:N119"/>
    <mergeCell ref="R119:S119"/>
    <mergeCell ref="A118:E118"/>
    <mergeCell ref="F118:G118"/>
    <mergeCell ref="A119:E119"/>
    <mergeCell ref="F119:G119"/>
    <mergeCell ref="H119:I119"/>
    <mergeCell ref="J119:K119"/>
    <mergeCell ref="H118:I118"/>
    <mergeCell ref="J118:K118"/>
    <mergeCell ref="M120:N120"/>
    <mergeCell ref="R120:S120"/>
    <mergeCell ref="A121:E121"/>
    <mergeCell ref="F121:S121"/>
    <mergeCell ref="A120:E120"/>
    <mergeCell ref="F120:G120"/>
    <mergeCell ref="H120:I120"/>
    <mergeCell ref="J120:K120"/>
    <mergeCell ref="A122:E122"/>
    <mergeCell ref="F122:G122"/>
    <mergeCell ref="H122:I122"/>
    <mergeCell ref="J122:K122"/>
    <mergeCell ref="M124:N124"/>
    <mergeCell ref="R124:S124"/>
    <mergeCell ref="A123:E123"/>
    <mergeCell ref="F123:G123"/>
    <mergeCell ref="H123:I123"/>
    <mergeCell ref="J123:K123"/>
    <mergeCell ref="M122:N122"/>
    <mergeCell ref="R122:S122"/>
    <mergeCell ref="M123:N123"/>
    <mergeCell ref="R123:S123"/>
    <mergeCell ref="M125:N125"/>
    <mergeCell ref="R125:S125"/>
    <mergeCell ref="A124:E124"/>
    <mergeCell ref="F124:G124"/>
    <mergeCell ref="A125:E125"/>
    <mergeCell ref="F125:G125"/>
    <mergeCell ref="H125:I125"/>
    <mergeCell ref="J125:K125"/>
    <mergeCell ref="H124:I124"/>
    <mergeCell ref="J124:K124"/>
    <mergeCell ref="M126:N126"/>
    <mergeCell ref="R126:S126"/>
    <mergeCell ref="A127:E127"/>
    <mergeCell ref="F127:S127"/>
    <mergeCell ref="A126:E126"/>
    <mergeCell ref="F126:G126"/>
    <mergeCell ref="H126:I126"/>
    <mergeCell ref="J126:K126"/>
    <mergeCell ref="A128:E128"/>
    <mergeCell ref="F128:G128"/>
    <mergeCell ref="H128:I128"/>
    <mergeCell ref="J128:K128"/>
    <mergeCell ref="M130:N130"/>
    <mergeCell ref="R130:S130"/>
    <mergeCell ref="A129:E129"/>
    <mergeCell ref="F129:G129"/>
    <mergeCell ref="H129:I129"/>
    <mergeCell ref="J129:K129"/>
    <mergeCell ref="M128:N128"/>
    <mergeCell ref="R128:S128"/>
    <mergeCell ref="M129:N129"/>
    <mergeCell ref="R129:S129"/>
    <mergeCell ref="M131:N131"/>
    <mergeCell ref="R131:S131"/>
    <mergeCell ref="A130:E130"/>
    <mergeCell ref="F130:G130"/>
    <mergeCell ref="A131:E131"/>
    <mergeCell ref="F131:G131"/>
    <mergeCell ref="H131:I131"/>
    <mergeCell ref="J131:K131"/>
    <mergeCell ref="H130:I130"/>
    <mergeCell ref="J130:K130"/>
    <mergeCell ref="A139:E139"/>
    <mergeCell ref="F139:S139"/>
    <mergeCell ref="A132:E132"/>
    <mergeCell ref="F132:G132"/>
    <mergeCell ref="H132:I132"/>
    <mergeCell ref="J132:K132"/>
    <mergeCell ref="A134:E134"/>
    <mergeCell ref="F134:G134"/>
    <mergeCell ref="A135:E135"/>
    <mergeCell ref="F135:G135"/>
    <mergeCell ref="A140:E140"/>
    <mergeCell ref="F140:G140"/>
    <mergeCell ref="H140:I140"/>
    <mergeCell ref="J140:K140"/>
    <mergeCell ref="M142:N142"/>
    <mergeCell ref="R142:S142"/>
    <mergeCell ref="A141:E141"/>
    <mergeCell ref="F141:G141"/>
    <mergeCell ref="H141:I141"/>
    <mergeCell ref="J141:K141"/>
    <mergeCell ref="M140:N140"/>
    <mergeCell ref="R140:S140"/>
    <mergeCell ref="M141:N141"/>
    <mergeCell ref="R141:S141"/>
    <mergeCell ref="M143:N143"/>
    <mergeCell ref="R143:S143"/>
    <mergeCell ref="A142:E142"/>
    <mergeCell ref="F142:G142"/>
    <mergeCell ref="A143:E143"/>
    <mergeCell ref="F143:G143"/>
    <mergeCell ref="H143:I143"/>
    <mergeCell ref="J143:K143"/>
    <mergeCell ref="H142:I142"/>
    <mergeCell ref="J142:K142"/>
    <mergeCell ref="M144:N144"/>
    <mergeCell ref="R144:S144"/>
    <mergeCell ref="A151:E151"/>
    <mergeCell ref="F151:S151"/>
    <mergeCell ref="A144:E144"/>
    <mergeCell ref="F144:G144"/>
    <mergeCell ref="H144:I144"/>
    <mergeCell ref="J144:K144"/>
    <mergeCell ref="A145:E145"/>
    <mergeCell ref="F145:S145"/>
    <mergeCell ref="A152:E152"/>
    <mergeCell ref="F152:G152"/>
    <mergeCell ref="H152:I152"/>
    <mergeCell ref="J152:K152"/>
    <mergeCell ref="M154:N154"/>
    <mergeCell ref="R154:S154"/>
    <mergeCell ref="A153:E153"/>
    <mergeCell ref="F153:G153"/>
    <mergeCell ref="H153:I153"/>
    <mergeCell ref="J153:K153"/>
    <mergeCell ref="M152:N152"/>
    <mergeCell ref="R152:S152"/>
    <mergeCell ref="M153:N153"/>
    <mergeCell ref="R153:S153"/>
    <mergeCell ref="M155:N155"/>
    <mergeCell ref="R155:S155"/>
    <mergeCell ref="A154:E154"/>
    <mergeCell ref="F154:G154"/>
    <mergeCell ref="A155:E155"/>
    <mergeCell ref="F155:G155"/>
    <mergeCell ref="H155:I155"/>
    <mergeCell ref="J155:K155"/>
    <mergeCell ref="H154:I154"/>
    <mergeCell ref="J154:K154"/>
    <mergeCell ref="M156:N156"/>
    <mergeCell ref="R156:S156"/>
    <mergeCell ref="A157:E157"/>
    <mergeCell ref="F157:S157"/>
    <mergeCell ref="A156:E156"/>
    <mergeCell ref="F156:G156"/>
    <mergeCell ref="H156:I156"/>
    <mergeCell ref="J156:K156"/>
    <mergeCell ref="A158:E158"/>
    <mergeCell ref="F158:G158"/>
    <mergeCell ref="H158:I158"/>
    <mergeCell ref="J158:K158"/>
    <mergeCell ref="M160:N160"/>
    <mergeCell ref="R160:S160"/>
    <mergeCell ref="A159:E159"/>
    <mergeCell ref="F159:G159"/>
    <mergeCell ref="H159:I159"/>
    <mergeCell ref="J159:K159"/>
    <mergeCell ref="M158:N158"/>
    <mergeCell ref="R158:S158"/>
    <mergeCell ref="M159:N159"/>
    <mergeCell ref="R159:S159"/>
    <mergeCell ref="M161:N161"/>
    <mergeCell ref="R161:S161"/>
    <mergeCell ref="A160:E160"/>
    <mergeCell ref="F160:G160"/>
    <mergeCell ref="A161:E161"/>
    <mergeCell ref="F161:G161"/>
    <mergeCell ref="H161:I161"/>
    <mergeCell ref="J161:K161"/>
    <mergeCell ref="H160:I160"/>
    <mergeCell ref="J160:K160"/>
    <mergeCell ref="M162:N162"/>
    <mergeCell ref="R162:S162"/>
    <mergeCell ref="A163:E163"/>
    <mergeCell ref="F163:S163"/>
    <mergeCell ref="A162:E162"/>
    <mergeCell ref="F162:G162"/>
    <mergeCell ref="H162:I162"/>
    <mergeCell ref="J162:K162"/>
    <mergeCell ref="A164:E164"/>
    <mergeCell ref="F164:G164"/>
    <mergeCell ref="H164:I164"/>
    <mergeCell ref="J164:K164"/>
    <mergeCell ref="M166:N166"/>
    <mergeCell ref="R166:S166"/>
    <mergeCell ref="A165:E165"/>
    <mergeCell ref="F165:G165"/>
    <mergeCell ref="H165:I165"/>
    <mergeCell ref="J165:K165"/>
    <mergeCell ref="M164:N164"/>
    <mergeCell ref="R164:S164"/>
    <mergeCell ref="M165:N165"/>
    <mergeCell ref="R165:S165"/>
    <mergeCell ref="M167:N167"/>
    <mergeCell ref="R167:S167"/>
    <mergeCell ref="A166:E166"/>
    <mergeCell ref="F166:G166"/>
    <mergeCell ref="A167:E167"/>
    <mergeCell ref="F167:G167"/>
    <mergeCell ref="H167:I167"/>
    <mergeCell ref="J167:K167"/>
    <mergeCell ref="H166:I166"/>
    <mergeCell ref="J166:K166"/>
    <mergeCell ref="M168:N168"/>
    <mergeCell ref="R168:S168"/>
    <mergeCell ref="A169:E169"/>
    <mergeCell ref="F169:S169"/>
    <mergeCell ref="A168:E168"/>
    <mergeCell ref="F168:G168"/>
    <mergeCell ref="H168:I168"/>
    <mergeCell ref="J168:K168"/>
    <mergeCell ref="A170:E170"/>
    <mergeCell ref="F170:G170"/>
    <mergeCell ref="H170:I170"/>
    <mergeCell ref="J170:K170"/>
    <mergeCell ref="M172:N172"/>
    <mergeCell ref="R172:S172"/>
    <mergeCell ref="A171:E171"/>
    <mergeCell ref="F171:G171"/>
    <mergeCell ref="H171:I171"/>
    <mergeCell ref="J171:K171"/>
    <mergeCell ref="M170:N170"/>
    <mergeCell ref="R170:S170"/>
    <mergeCell ref="M171:N171"/>
    <mergeCell ref="R171:S171"/>
    <mergeCell ref="M173:N173"/>
    <mergeCell ref="R173:S173"/>
    <mergeCell ref="A172:E172"/>
    <mergeCell ref="F172:G172"/>
    <mergeCell ref="A173:E173"/>
    <mergeCell ref="F173:G173"/>
    <mergeCell ref="H173:I173"/>
    <mergeCell ref="J173:K173"/>
    <mergeCell ref="H172:I172"/>
    <mergeCell ref="J172:K172"/>
    <mergeCell ref="M174:N174"/>
    <mergeCell ref="R174:S174"/>
    <mergeCell ref="A175:E175"/>
    <mergeCell ref="F175:S175"/>
    <mergeCell ref="A174:E174"/>
    <mergeCell ref="F174:G174"/>
    <mergeCell ref="H174:I174"/>
    <mergeCell ref="J174:K174"/>
    <mergeCell ref="A176:E176"/>
    <mergeCell ref="F176:G176"/>
    <mergeCell ref="H176:I176"/>
    <mergeCell ref="J176:K176"/>
    <mergeCell ref="M178:N178"/>
    <mergeCell ref="R178:S178"/>
    <mergeCell ref="A177:E177"/>
    <mergeCell ref="F177:G177"/>
    <mergeCell ref="H177:I177"/>
    <mergeCell ref="J177:K177"/>
    <mergeCell ref="M176:N176"/>
    <mergeCell ref="R176:S176"/>
    <mergeCell ref="M177:N177"/>
    <mergeCell ref="R177:S177"/>
    <mergeCell ref="M179:N179"/>
    <mergeCell ref="R179:S179"/>
    <mergeCell ref="A178:E178"/>
    <mergeCell ref="F178:G178"/>
    <mergeCell ref="A179:E179"/>
    <mergeCell ref="F179:G179"/>
    <mergeCell ref="H179:I179"/>
    <mergeCell ref="J179:K179"/>
    <mergeCell ref="H178:I178"/>
    <mergeCell ref="J178:K178"/>
    <mergeCell ref="M180:N180"/>
    <mergeCell ref="R180:S180"/>
    <mergeCell ref="A181:E181"/>
    <mergeCell ref="F181:S181"/>
    <mergeCell ref="A180:E180"/>
    <mergeCell ref="F180:G180"/>
    <mergeCell ref="H180:I180"/>
    <mergeCell ref="J180:K180"/>
    <mergeCell ref="M182:N182"/>
    <mergeCell ref="R182:S182"/>
    <mergeCell ref="A183:E183"/>
    <mergeCell ref="F183:G183"/>
    <mergeCell ref="H183:I183"/>
    <mergeCell ref="J183:K183"/>
    <mergeCell ref="A182:E182"/>
    <mergeCell ref="F182:G182"/>
    <mergeCell ref="H182:I182"/>
    <mergeCell ref="J182:K182"/>
    <mergeCell ref="A7:E7"/>
    <mergeCell ref="A3:D3"/>
    <mergeCell ref="R185:S185"/>
    <mergeCell ref="A186:E186"/>
    <mergeCell ref="F186:G186"/>
    <mergeCell ref="H186:I186"/>
    <mergeCell ref="J186:K186"/>
    <mergeCell ref="M186:N186"/>
    <mergeCell ref="R186:S186"/>
    <mergeCell ref="A185:E185"/>
    <mergeCell ref="H188:I188"/>
    <mergeCell ref="J188:K188"/>
    <mergeCell ref="M188:N188"/>
    <mergeCell ref="R188:S188"/>
    <mergeCell ref="A189:E189"/>
    <mergeCell ref="F189:G189"/>
    <mergeCell ref="H189:I189"/>
    <mergeCell ref="J189:K189"/>
    <mergeCell ref="M191:N191"/>
    <mergeCell ref="R191:S191"/>
    <mergeCell ref="A190:E190"/>
    <mergeCell ref="F190:G190"/>
    <mergeCell ref="H190:I190"/>
    <mergeCell ref="J190:K190"/>
    <mergeCell ref="M189:N189"/>
    <mergeCell ref="R189:S189"/>
    <mergeCell ref="M190:N190"/>
    <mergeCell ref="R190:S190"/>
    <mergeCell ref="M192:N192"/>
    <mergeCell ref="R192:S192"/>
    <mergeCell ref="A191:E191"/>
    <mergeCell ref="F191:G191"/>
    <mergeCell ref="A192:E192"/>
    <mergeCell ref="F192:G192"/>
    <mergeCell ref="H192:I192"/>
    <mergeCell ref="J192:K192"/>
    <mergeCell ref="H191:I191"/>
    <mergeCell ref="J191:K191"/>
    <mergeCell ref="A193:E193"/>
    <mergeCell ref="F193:S193"/>
    <mergeCell ref="A194:E194"/>
    <mergeCell ref="F194:G194"/>
    <mergeCell ref="H194:I194"/>
    <mergeCell ref="J194:K194"/>
    <mergeCell ref="M194:N194"/>
    <mergeCell ref="R194:S194"/>
    <mergeCell ref="A195:E195"/>
    <mergeCell ref="F195:G195"/>
    <mergeCell ref="H195:I195"/>
    <mergeCell ref="J195:K195"/>
    <mergeCell ref="M197:N197"/>
    <mergeCell ref="R197:S197"/>
    <mergeCell ref="A196:E196"/>
    <mergeCell ref="F196:G196"/>
    <mergeCell ref="H196:I196"/>
    <mergeCell ref="J196:K196"/>
    <mergeCell ref="M195:N195"/>
    <mergeCell ref="R195:S195"/>
    <mergeCell ref="M196:N196"/>
    <mergeCell ref="R196:S196"/>
    <mergeCell ref="M198:N198"/>
    <mergeCell ref="R198:S198"/>
    <mergeCell ref="A197:E197"/>
    <mergeCell ref="F197:G197"/>
    <mergeCell ref="A198:E198"/>
    <mergeCell ref="F198:G198"/>
    <mergeCell ref="H198:I198"/>
    <mergeCell ref="J198:K198"/>
    <mergeCell ref="H197:I197"/>
    <mergeCell ref="J197:K197"/>
    <mergeCell ref="A199:E199"/>
    <mergeCell ref="F199:S199"/>
    <mergeCell ref="A200:E200"/>
    <mergeCell ref="F200:G200"/>
    <mergeCell ref="H200:I200"/>
    <mergeCell ref="J200:K200"/>
    <mergeCell ref="M200:N200"/>
    <mergeCell ref="R200:S200"/>
    <mergeCell ref="A201:E201"/>
    <mergeCell ref="F201:G201"/>
    <mergeCell ref="H201:I201"/>
    <mergeCell ref="J201:K201"/>
    <mergeCell ref="M203:N203"/>
    <mergeCell ref="R203:S203"/>
    <mergeCell ref="A202:E202"/>
    <mergeCell ref="F202:G202"/>
    <mergeCell ref="H202:I202"/>
    <mergeCell ref="J202:K202"/>
    <mergeCell ref="M201:N201"/>
    <mergeCell ref="R201:S201"/>
    <mergeCell ref="M202:N202"/>
    <mergeCell ref="R202:S202"/>
    <mergeCell ref="M204:N204"/>
    <mergeCell ref="R204:S204"/>
    <mergeCell ref="A203:E203"/>
    <mergeCell ref="F203:G203"/>
    <mergeCell ref="A204:E204"/>
    <mergeCell ref="F204:G204"/>
    <mergeCell ref="H204:I204"/>
    <mergeCell ref="J204:K204"/>
    <mergeCell ref="H203:I203"/>
    <mergeCell ref="J203:K203"/>
    <mergeCell ref="A205:E205"/>
    <mergeCell ref="F205:S205"/>
    <mergeCell ref="A206:E206"/>
    <mergeCell ref="F206:G206"/>
    <mergeCell ref="H206:I206"/>
    <mergeCell ref="J206:K206"/>
    <mergeCell ref="M206:N206"/>
    <mergeCell ref="R206:S206"/>
    <mergeCell ref="A207:E207"/>
    <mergeCell ref="F207:G207"/>
    <mergeCell ref="H207:I207"/>
    <mergeCell ref="J207:K207"/>
    <mergeCell ref="M209:N209"/>
    <mergeCell ref="R209:S209"/>
    <mergeCell ref="A208:E208"/>
    <mergeCell ref="F208:G208"/>
    <mergeCell ref="H208:I208"/>
    <mergeCell ref="J208:K208"/>
    <mergeCell ref="M207:N207"/>
    <mergeCell ref="R207:S207"/>
    <mergeCell ref="M208:N208"/>
    <mergeCell ref="R208:S208"/>
    <mergeCell ref="M210:N210"/>
    <mergeCell ref="R210:S210"/>
    <mergeCell ref="A209:E209"/>
    <mergeCell ref="F209:G209"/>
    <mergeCell ref="A210:E210"/>
    <mergeCell ref="F210:G210"/>
    <mergeCell ref="H210:I210"/>
    <mergeCell ref="J210:K210"/>
    <mergeCell ref="H209:I209"/>
    <mergeCell ref="J209:K209"/>
    <mergeCell ref="A217:E217"/>
    <mergeCell ref="F217:S217"/>
    <mergeCell ref="A218:E218"/>
    <mergeCell ref="F218:G218"/>
    <mergeCell ref="H218:I218"/>
    <mergeCell ref="J218:K218"/>
    <mergeCell ref="M218:N218"/>
    <mergeCell ref="R218:S218"/>
    <mergeCell ref="A219:E219"/>
    <mergeCell ref="F219:G219"/>
    <mergeCell ref="H219:I219"/>
    <mergeCell ref="J219:K219"/>
    <mergeCell ref="M221:N221"/>
    <mergeCell ref="R221:S221"/>
    <mergeCell ref="A220:E220"/>
    <mergeCell ref="F220:G220"/>
    <mergeCell ref="H220:I220"/>
    <mergeCell ref="J220:K220"/>
    <mergeCell ref="M219:N219"/>
    <mergeCell ref="R219:S219"/>
    <mergeCell ref="M220:N220"/>
    <mergeCell ref="R220:S220"/>
    <mergeCell ref="M222:N222"/>
    <mergeCell ref="R222:S222"/>
    <mergeCell ref="A221:E221"/>
    <mergeCell ref="F221:G221"/>
    <mergeCell ref="A222:E222"/>
    <mergeCell ref="F222:G222"/>
    <mergeCell ref="H222:I222"/>
    <mergeCell ref="J222:K222"/>
    <mergeCell ref="H221:I221"/>
    <mergeCell ref="J221:K221"/>
    <mergeCell ref="A223:E223"/>
    <mergeCell ref="F223:S223"/>
    <mergeCell ref="A224:E224"/>
    <mergeCell ref="F224:G224"/>
    <mergeCell ref="H224:I224"/>
    <mergeCell ref="J224:K224"/>
    <mergeCell ref="M224:N224"/>
    <mergeCell ref="R224:S224"/>
    <mergeCell ref="A225:E225"/>
    <mergeCell ref="F225:G225"/>
    <mergeCell ref="H225:I225"/>
    <mergeCell ref="J225:K225"/>
    <mergeCell ref="M227:N227"/>
    <mergeCell ref="R227:S227"/>
    <mergeCell ref="A226:E226"/>
    <mergeCell ref="F226:G226"/>
    <mergeCell ref="H226:I226"/>
    <mergeCell ref="J226:K226"/>
    <mergeCell ref="M225:N225"/>
    <mergeCell ref="R225:S225"/>
    <mergeCell ref="M226:N226"/>
    <mergeCell ref="R226:S226"/>
    <mergeCell ref="M228:N228"/>
    <mergeCell ref="R228:S228"/>
    <mergeCell ref="A227:E227"/>
    <mergeCell ref="F227:G227"/>
    <mergeCell ref="A228:E228"/>
    <mergeCell ref="F228:G228"/>
    <mergeCell ref="H228:I228"/>
    <mergeCell ref="J228:K228"/>
    <mergeCell ref="H227:I227"/>
    <mergeCell ref="J227:K227"/>
    <mergeCell ref="A229:E229"/>
    <mergeCell ref="F229:S229"/>
    <mergeCell ref="A230:E230"/>
    <mergeCell ref="F230:G230"/>
    <mergeCell ref="H230:I230"/>
    <mergeCell ref="J230:K230"/>
    <mergeCell ref="M230:N230"/>
    <mergeCell ref="R230:S230"/>
    <mergeCell ref="A231:E231"/>
    <mergeCell ref="F231:G231"/>
    <mergeCell ref="H231:I231"/>
    <mergeCell ref="J231:K231"/>
    <mergeCell ref="M233:N233"/>
    <mergeCell ref="R233:S233"/>
    <mergeCell ref="A232:E232"/>
    <mergeCell ref="F232:G232"/>
    <mergeCell ref="H232:I232"/>
    <mergeCell ref="J232:K232"/>
    <mergeCell ref="M231:N231"/>
    <mergeCell ref="R231:S231"/>
    <mergeCell ref="M232:N232"/>
    <mergeCell ref="R232:S232"/>
    <mergeCell ref="M234:N234"/>
    <mergeCell ref="R234:S234"/>
    <mergeCell ref="A233:E233"/>
    <mergeCell ref="F233:G233"/>
    <mergeCell ref="A234:E234"/>
    <mergeCell ref="F234:G234"/>
    <mergeCell ref="H234:I234"/>
    <mergeCell ref="J234:K234"/>
    <mergeCell ref="H233:I233"/>
    <mergeCell ref="J233:K233"/>
    <mergeCell ref="A235:E235"/>
    <mergeCell ref="F235:S235"/>
    <mergeCell ref="A236:E236"/>
    <mergeCell ref="F236:G236"/>
    <mergeCell ref="H236:I236"/>
    <mergeCell ref="J236:K236"/>
    <mergeCell ref="M236:N236"/>
    <mergeCell ref="R236:S236"/>
    <mergeCell ref="A237:E237"/>
    <mergeCell ref="F237:G237"/>
    <mergeCell ref="H237:I237"/>
    <mergeCell ref="J237:K237"/>
    <mergeCell ref="M239:N239"/>
    <mergeCell ref="R239:S239"/>
    <mergeCell ref="A238:E238"/>
    <mergeCell ref="F238:G238"/>
    <mergeCell ref="H238:I238"/>
    <mergeCell ref="J238:K238"/>
    <mergeCell ref="M237:N237"/>
    <mergeCell ref="R237:S237"/>
    <mergeCell ref="M238:N238"/>
    <mergeCell ref="R238:S238"/>
    <mergeCell ref="M240:N240"/>
    <mergeCell ref="R240:S240"/>
    <mergeCell ref="A239:E239"/>
    <mergeCell ref="F239:G239"/>
    <mergeCell ref="A240:E240"/>
    <mergeCell ref="F240:G240"/>
    <mergeCell ref="H240:I240"/>
    <mergeCell ref="J240:K240"/>
    <mergeCell ref="H239:I239"/>
    <mergeCell ref="J239:K239"/>
    <mergeCell ref="A241:E241"/>
    <mergeCell ref="F241:S241"/>
    <mergeCell ref="A242:E242"/>
    <mergeCell ref="F242:G242"/>
    <mergeCell ref="H242:I242"/>
    <mergeCell ref="J242:K242"/>
    <mergeCell ref="M242:N242"/>
    <mergeCell ref="R242:S242"/>
    <mergeCell ref="A243:E243"/>
    <mergeCell ref="F243:G243"/>
    <mergeCell ref="H243:I243"/>
    <mergeCell ref="J243:K243"/>
    <mergeCell ref="M245:N245"/>
    <mergeCell ref="R245:S245"/>
    <mergeCell ref="A244:E244"/>
    <mergeCell ref="F244:G244"/>
    <mergeCell ref="H244:I244"/>
    <mergeCell ref="J244:K244"/>
    <mergeCell ref="M243:N243"/>
    <mergeCell ref="R243:S243"/>
    <mergeCell ref="M244:N244"/>
    <mergeCell ref="R244:S244"/>
    <mergeCell ref="M246:N246"/>
    <mergeCell ref="R246:S246"/>
    <mergeCell ref="A245:E245"/>
    <mergeCell ref="F245:G245"/>
    <mergeCell ref="A246:E246"/>
    <mergeCell ref="F246:G246"/>
    <mergeCell ref="H246:I246"/>
    <mergeCell ref="J246:K246"/>
    <mergeCell ref="H245:I245"/>
    <mergeCell ref="J245:K245"/>
    <mergeCell ref="A247:E247"/>
    <mergeCell ref="F247:S247"/>
    <mergeCell ref="A248:E248"/>
    <mergeCell ref="F248:G248"/>
    <mergeCell ref="H248:I248"/>
    <mergeCell ref="J248:K248"/>
    <mergeCell ref="M248:N248"/>
    <mergeCell ref="R248:S248"/>
    <mergeCell ref="A249:E249"/>
    <mergeCell ref="F249:G249"/>
    <mergeCell ref="H249:I249"/>
    <mergeCell ref="J249:K249"/>
    <mergeCell ref="M251:N251"/>
    <mergeCell ref="R251:S251"/>
    <mergeCell ref="A250:E250"/>
    <mergeCell ref="F250:G250"/>
    <mergeCell ref="H250:I250"/>
    <mergeCell ref="J250:K250"/>
    <mergeCell ref="M249:N249"/>
    <mergeCell ref="R249:S249"/>
    <mergeCell ref="M250:N250"/>
    <mergeCell ref="R250:S250"/>
    <mergeCell ref="M252:N252"/>
    <mergeCell ref="R252:S252"/>
    <mergeCell ref="A251:E251"/>
    <mergeCell ref="F251:G251"/>
    <mergeCell ref="A252:E252"/>
    <mergeCell ref="F252:G252"/>
    <mergeCell ref="H252:I252"/>
    <mergeCell ref="J252:K252"/>
    <mergeCell ref="H251:I251"/>
    <mergeCell ref="J251:K251"/>
    <mergeCell ref="A253:E253"/>
    <mergeCell ref="F253:S253"/>
    <mergeCell ref="A254:E254"/>
    <mergeCell ref="F254:G254"/>
    <mergeCell ref="H254:I254"/>
    <mergeCell ref="J254:K254"/>
    <mergeCell ref="M254:N254"/>
    <mergeCell ref="R254:S254"/>
    <mergeCell ref="A255:E255"/>
    <mergeCell ref="F255:G255"/>
    <mergeCell ref="H255:I255"/>
    <mergeCell ref="J255:K255"/>
    <mergeCell ref="M257:N257"/>
    <mergeCell ref="R257:S257"/>
    <mergeCell ref="A256:E256"/>
    <mergeCell ref="F256:G256"/>
    <mergeCell ref="H256:I256"/>
    <mergeCell ref="J256:K256"/>
    <mergeCell ref="M255:N255"/>
    <mergeCell ref="R255:S255"/>
    <mergeCell ref="M256:N256"/>
    <mergeCell ref="R256:S256"/>
    <mergeCell ref="M258:N258"/>
    <mergeCell ref="R258:S258"/>
    <mergeCell ref="A257:E257"/>
    <mergeCell ref="F257:G257"/>
    <mergeCell ref="A258:E258"/>
    <mergeCell ref="F258:G258"/>
    <mergeCell ref="H258:I258"/>
    <mergeCell ref="J258:K258"/>
    <mergeCell ref="H257:I257"/>
    <mergeCell ref="J257:K257"/>
    <mergeCell ref="A259:E259"/>
    <mergeCell ref="F259:S259"/>
    <mergeCell ref="A260:E260"/>
    <mergeCell ref="F260:G260"/>
    <mergeCell ref="H260:I260"/>
    <mergeCell ref="J260:K260"/>
    <mergeCell ref="M260:N260"/>
    <mergeCell ref="R260:S260"/>
    <mergeCell ref="A261:E261"/>
    <mergeCell ref="F261:G261"/>
    <mergeCell ref="H261:I261"/>
    <mergeCell ref="J261:K261"/>
    <mergeCell ref="M263:N263"/>
    <mergeCell ref="R263:S263"/>
    <mergeCell ref="A262:E262"/>
    <mergeCell ref="F262:G262"/>
    <mergeCell ref="H262:I262"/>
    <mergeCell ref="J262:K262"/>
    <mergeCell ref="M261:N261"/>
    <mergeCell ref="R261:S261"/>
    <mergeCell ref="M262:N262"/>
    <mergeCell ref="R262:S262"/>
    <mergeCell ref="M264:N264"/>
    <mergeCell ref="R264:S264"/>
    <mergeCell ref="A263:E263"/>
    <mergeCell ref="F263:G263"/>
    <mergeCell ref="A264:E264"/>
    <mergeCell ref="F264:G264"/>
    <mergeCell ref="H264:I264"/>
    <mergeCell ref="J264:K264"/>
    <mergeCell ref="H263:I263"/>
    <mergeCell ref="J263:K263"/>
    <mergeCell ref="A265:E265"/>
    <mergeCell ref="F265:S265"/>
    <mergeCell ref="A266:E266"/>
    <mergeCell ref="F266:G266"/>
    <mergeCell ref="H266:I266"/>
    <mergeCell ref="J266:K266"/>
    <mergeCell ref="M266:N266"/>
    <mergeCell ref="R266:S266"/>
    <mergeCell ref="A267:E267"/>
    <mergeCell ref="F267:G267"/>
    <mergeCell ref="H267:I267"/>
    <mergeCell ref="J267:K267"/>
    <mergeCell ref="M269:N269"/>
    <mergeCell ref="R269:S269"/>
    <mergeCell ref="A268:E268"/>
    <mergeCell ref="F268:G268"/>
    <mergeCell ref="H268:I268"/>
    <mergeCell ref="J268:K268"/>
    <mergeCell ref="M267:N267"/>
    <mergeCell ref="R267:S267"/>
    <mergeCell ref="M268:N268"/>
    <mergeCell ref="R268:S268"/>
    <mergeCell ref="M270:N270"/>
    <mergeCell ref="R270:S270"/>
    <mergeCell ref="A269:E269"/>
    <mergeCell ref="F269:G269"/>
    <mergeCell ref="A270:E270"/>
    <mergeCell ref="F270:G270"/>
    <mergeCell ref="H270:I270"/>
    <mergeCell ref="J270:K270"/>
    <mergeCell ref="H269:I269"/>
    <mergeCell ref="J269:K269"/>
    <mergeCell ref="A271:E271"/>
    <mergeCell ref="F271:S271"/>
    <mergeCell ref="A272:E272"/>
    <mergeCell ref="F272:G272"/>
    <mergeCell ref="H272:I272"/>
    <mergeCell ref="J272:K272"/>
    <mergeCell ref="M272:N272"/>
    <mergeCell ref="R272:S272"/>
    <mergeCell ref="A273:E273"/>
    <mergeCell ref="F273:G273"/>
    <mergeCell ref="H273:I273"/>
    <mergeCell ref="J273:K273"/>
    <mergeCell ref="M275:N275"/>
    <mergeCell ref="R275:S275"/>
    <mergeCell ref="A274:E274"/>
    <mergeCell ref="F274:G274"/>
    <mergeCell ref="H274:I274"/>
    <mergeCell ref="J274:K274"/>
    <mergeCell ref="M273:N273"/>
    <mergeCell ref="R273:S273"/>
    <mergeCell ref="M274:N274"/>
    <mergeCell ref="R274:S274"/>
    <mergeCell ref="M276:N276"/>
    <mergeCell ref="R276:S276"/>
    <mergeCell ref="A275:E275"/>
    <mergeCell ref="F275:G275"/>
    <mergeCell ref="A276:E276"/>
    <mergeCell ref="F276:G276"/>
    <mergeCell ref="H276:I276"/>
    <mergeCell ref="J276:K276"/>
    <mergeCell ref="H275:I275"/>
    <mergeCell ref="J275:K275"/>
    <mergeCell ref="A277:E277"/>
    <mergeCell ref="F277:S277"/>
    <mergeCell ref="A278:E278"/>
    <mergeCell ref="F278:G278"/>
    <mergeCell ref="H278:I278"/>
    <mergeCell ref="J278:K278"/>
    <mergeCell ref="M278:N278"/>
    <mergeCell ref="R278:S278"/>
    <mergeCell ref="A279:E279"/>
    <mergeCell ref="F279:G279"/>
    <mergeCell ref="H279:I279"/>
    <mergeCell ref="J279:K279"/>
    <mergeCell ref="M281:N281"/>
    <mergeCell ref="R281:S281"/>
    <mergeCell ref="A280:E280"/>
    <mergeCell ref="F280:G280"/>
    <mergeCell ref="H280:I280"/>
    <mergeCell ref="J280:K280"/>
    <mergeCell ref="M279:N279"/>
    <mergeCell ref="R279:S279"/>
    <mergeCell ref="M280:N280"/>
    <mergeCell ref="R280:S280"/>
    <mergeCell ref="M282:N282"/>
    <mergeCell ref="R282:S282"/>
    <mergeCell ref="A281:E281"/>
    <mergeCell ref="F281:G281"/>
    <mergeCell ref="A282:E282"/>
    <mergeCell ref="F282:G282"/>
    <mergeCell ref="H282:I282"/>
    <mergeCell ref="J282:K282"/>
    <mergeCell ref="H281:I281"/>
    <mergeCell ref="J281:K281"/>
    <mergeCell ref="A283:E283"/>
    <mergeCell ref="F283:S283"/>
    <mergeCell ref="A284:E284"/>
    <mergeCell ref="F284:G284"/>
    <mergeCell ref="H284:I284"/>
    <mergeCell ref="J284:K284"/>
    <mergeCell ref="M284:N284"/>
    <mergeCell ref="R284:S284"/>
    <mergeCell ref="A285:E285"/>
    <mergeCell ref="F285:G285"/>
    <mergeCell ref="H285:I285"/>
    <mergeCell ref="J285:K285"/>
    <mergeCell ref="A286:E286"/>
    <mergeCell ref="F286:G286"/>
    <mergeCell ref="H286:I286"/>
    <mergeCell ref="J286:K286"/>
    <mergeCell ref="J287:K287"/>
    <mergeCell ref="M285:N285"/>
    <mergeCell ref="R285:S285"/>
    <mergeCell ref="M286:N286"/>
    <mergeCell ref="R286:S286"/>
    <mergeCell ref="M18:N18"/>
    <mergeCell ref="R18:S18"/>
    <mergeCell ref="A19:E19"/>
    <mergeCell ref="F19:S19"/>
    <mergeCell ref="A18:E18"/>
    <mergeCell ref="F18:G18"/>
    <mergeCell ref="H18:I18"/>
    <mergeCell ref="J18:K18"/>
    <mergeCell ref="A20:E20"/>
    <mergeCell ref="F20:G20"/>
    <mergeCell ref="H20:I20"/>
    <mergeCell ref="J20:K20"/>
    <mergeCell ref="M22:N22"/>
    <mergeCell ref="R22:S22"/>
    <mergeCell ref="A21:E21"/>
    <mergeCell ref="F21:G21"/>
    <mergeCell ref="H21:I21"/>
    <mergeCell ref="J21:K21"/>
    <mergeCell ref="M20:N20"/>
    <mergeCell ref="R20:S20"/>
    <mergeCell ref="M21:N21"/>
    <mergeCell ref="R21:S21"/>
    <mergeCell ref="M23:N23"/>
    <mergeCell ref="R23:S23"/>
    <mergeCell ref="A22:E22"/>
    <mergeCell ref="F22:G22"/>
    <mergeCell ref="A23:E23"/>
    <mergeCell ref="F23:G23"/>
    <mergeCell ref="H23:I23"/>
    <mergeCell ref="J23:K23"/>
    <mergeCell ref="H22:I22"/>
    <mergeCell ref="J22:K22"/>
    <mergeCell ref="M24:N24"/>
    <mergeCell ref="R24:S24"/>
    <mergeCell ref="A133:E133"/>
    <mergeCell ref="F133:S133"/>
    <mergeCell ref="A24:E24"/>
    <mergeCell ref="F24:G24"/>
    <mergeCell ref="H24:I24"/>
    <mergeCell ref="J24:K24"/>
    <mergeCell ref="M132:N132"/>
    <mergeCell ref="R132:S132"/>
    <mergeCell ref="A136:E136"/>
    <mergeCell ref="F136:G136"/>
    <mergeCell ref="H136:I136"/>
    <mergeCell ref="J136:K136"/>
    <mergeCell ref="M137:N137"/>
    <mergeCell ref="R137:S137"/>
    <mergeCell ref="H135:I135"/>
    <mergeCell ref="J135:K135"/>
    <mergeCell ref="M135:N135"/>
    <mergeCell ref="R135:S135"/>
    <mergeCell ref="M136:N136"/>
    <mergeCell ref="R136:S136"/>
    <mergeCell ref="M138:N138"/>
    <mergeCell ref="R138:S138"/>
    <mergeCell ref="A137:E137"/>
    <mergeCell ref="F137:G137"/>
    <mergeCell ref="A138:E138"/>
    <mergeCell ref="F138:G138"/>
    <mergeCell ref="H138:I138"/>
    <mergeCell ref="J138:K138"/>
    <mergeCell ref="H137:I137"/>
    <mergeCell ref="J137:K137"/>
  </mergeCells>
  <conditionalFormatting sqref="J212:K216 J8:K12 J26:K30 J32:K36 J38:K42 J44:K48 J50:K54 J56:K60 J62:K66 J68:K72 J74:K78 J80:K84 J86:K90 J92:K96 J98:K102 J20:K24 J110:K114 J116:K120 J122:K126 J104:K108 J134:K138 J152:K156 J158:K162 J164:K168 J170:K174 J176:K180 J182:K186 J188:K192 J194:K198 J200:K204 J302:K306 J218:K222 J224:K228 J230:K234 J236:K240 J242:K246 J248:K252 J254:K258 J260:K264 J266:K270 J272:K276 J278:K282 J284:K288 J290:K294 J296:K300 J206:K210 J14:K18 J128:K132 J140:K144 J146:K150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5"/>
  <dimension ref="A1:S124"/>
  <sheetViews>
    <sheetView workbookViewId="0" topLeftCell="A1">
      <selection activeCell="V41" sqref="V41"/>
    </sheetView>
  </sheetViews>
  <sheetFormatPr defaultColWidth="9.140625" defaultRowHeight="12.75"/>
  <cols>
    <col min="1" max="1" width="6.00390625" style="0" customWidth="1"/>
    <col min="2" max="3" width="6.7109375" style="0" customWidth="1"/>
    <col min="4" max="4" width="7.140625" style="0" customWidth="1"/>
    <col min="5" max="5" width="7.00390625" style="0" customWidth="1"/>
    <col min="6" max="6" width="7.28125" style="0" customWidth="1"/>
    <col min="7" max="7" width="6.8515625" style="0" customWidth="1"/>
    <col min="8" max="8" width="6.57421875" style="0" customWidth="1"/>
    <col min="9" max="9" width="6.28125" style="0" customWidth="1"/>
    <col min="10" max="10" width="5.7109375" style="0" customWidth="1"/>
    <col min="11" max="11" width="6.00390625" style="0" customWidth="1"/>
    <col min="12" max="12" width="7.8515625" style="0" customWidth="1"/>
    <col min="13" max="14" width="6.57421875" style="0" customWidth="1"/>
    <col min="15" max="16" width="6.421875" style="0" customWidth="1"/>
    <col min="17" max="17" width="6.7109375" style="0" customWidth="1"/>
    <col min="18" max="19" width="5.8515625" style="0" customWidth="1"/>
  </cols>
  <sheetData>
    <row r="1" spans="1:17" ht="13.5" thickBot="1">
      <c r="A1" s="331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3"/>
    </row>
    <row r="2" spans="1:17" ht="13.5" thickBo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</row>
    <row r="3" spans="1:17" ht="13.5" thickBot="1">
      <c r="A3" s="335" t="s">
        <v>237</v>
      </c>
      <c r="B3" s="336"/>
      <c r="C3" s="336"/>
      <c r="D3" s="336"/>
      <c r="E3" s="336"/>
      <c r="F3" s="337"/>
      <c r="G3" s="354"/>
      <c r="H3" s="338"/>
      <c r="I3" s="338"/>
      <c r="J3" s="338"/>
      <c r="K3" s="338"/>
      <c r="L3" s="338"/>
      <c r="M3" s="339"/>
      <c r="N3" s="352" t="s">
        <v>92</v>
      </c>
      <c r="O3" s="353"/>
      <c r="P3" s="336" t="str">
        <f>'[1]p1'!$H$4</f>
        <v>2004.1</v>
      </c>
      <c r="Q3" s="337"/>
    </row>
    <row r="4" spans="1:17" s="1" customFormat="1" ht="12.7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7" s="8" customFormat="1" ht="12.75">
      <c r="A5" s="401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</row>
    <row r="6" spans="1:17" s="1" customFormat="1" ht="12.75">
      <c r="A6" s="5" t="s">
        <v>36</v>
      </c>
      <c r="B6" s="6" t="s">
        <v>37</v>
      </c>
      <c r="C6" s="6" t="s">
        <v>38</v>
      </c>
      <c r="D6" s="6" t="s">
        <v>39</v>
      </c>
      <c r="E6" s="6" t="s">
        <v>40</v>
      </c>
      <c r="F6" s="6" t="s">
        <v>25</v>
      </c>
      <c r="G6" s="6" t="s">
        <v>41</v>
      </c>
      <c r="H6" s="6" t="s">
        <v>42</v>
      </c>
      <c r="I6" s="6" t="s">
        <v>43</v>
      </c>
      <c r="J6" s="6" t="s">
        <v>44</v>
      </c>
      <c r="K6" s="6" t="s">
        <v>45</v>
      </c>
      <c r="L6" s="6" t="s">
        <v>46</v>
      </c>
      <c r="M6" s="5" t="s">
        <v>47</v>
      </c>
      <c r="N6" s="6" t="s">
        <v>48</v>
      </c>
      <c r="O6" s="6" t="s">
        <v>49</v>
      </c>
      <c r="P6" s="6" t="s">
        <v>50</v>
      </c>
      <c r="Q6" s="6" t="s">
        <v>22</v>
      </c>
    </row>
    <row r="7" s="4" customFormat="1" ht="11.25">
      <c r="A7" s="50"/>
    </row>
    <row r="8" spans="1:19" s="41" customFormat="1" ht="11.25">
      <c r="A8" s="402" t="str">
        <f>T('[1]p1'!$C$13:$G$13)</f>
        <v>Alciônio Saldanha de Oliveira</v>
      </c>
      <c r="B8" s="403"/>
      <c r="C8" s="403"/>
      <c r="D8" s="403"/>
      <c r="E8" s="404"/>
      <c r="F8" s="397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8"/>
      <c r="S8" s="38"/>
    </row>
    <row r="9" spans="1:17" s="2" customFormat="1" ht="11.25">
      <c r="A9" s="28">
        <f>IF('[1]p1'!$A$345&lt;&gt;0,'[1]p1'!$A$345,"")</f>
      </c>
      <c r="B9" s="28">
        <f>IF('[1]p1'!$B$345&lt;&gt;0,'[1]p1'!$B$345,"")</f>
      </c>
      <c r="C9" s="28">
        <f>IF('[1]p1'!$C$345&lt;&gt;0,'[1]p1'!$C$345,"")</f>
      </c>
      <c r="D9" s="28">
        <f>IF('[1]p1'!$D$345&lt;&gt;0,'[1]p1'!$D$345,"")</f>
        <v>180</v>
      </c>
      <c r="E9" s="28">
        <f>IF('[1]p1'!$E$345&lt;&gt;0,'[1]p1'!$E$345,"")</f>
      </c>
      <c r="F9" s="28">
        <f>IF('[1]p1'!$F$345&lt;&gt;0,'[1]p1'!$F$345,"")</f>
        <v>360</v>
      </c>
      <c r="G9" s="28">
        <f>IF('[1]p1'!$G$345&lt;&gt;0,'[1]p1'!$G$345,"")</f>
        <v>135</v>
      </c>
      <c r="H9" s="28">
        <f>IF('[1]p1'!$H$345&lt;&gt;0,'[1]p1'!$H$345,"")</f>
      </c>
      <c r="I9" s="28">
        <f>IF('[1]p1'!$I$345&lt;&gt;0,'[1]p1'!$I$345,"")</f>
      </c>
      <c r="J9" s="28">
        <f>IF('[1]p1'!$J$345&lt;&gt;0,'[1]p1'!$J$345,"")</f>
        <v>20</v>
      </c>
      <c r="K9" s="28">
        <f>IF('[1]p1'!$K$345&lt;&gt;0,'[1]p1'!$K$345,"")</f>
      </c>
      <c r="L9" s="28">
        <f>IF('[1]p1'!$L$345&lt;&gt;0,'[1]p1'!$L$345,"")</f>
      </c>
      <c r="M9" s="28" t="str">
        <f>IF('[1]p1'!$A$348&lt;&gt;0,'[1]p1'!$A$348," ")</f>
        <v> </v>
      </c>
      <c r="N9" s="28">
        <f>IF('[1]p1'!$B$348&lt;&gt;0,'[1]p1'!$B$348," ")</f>
        <v>80</v>
      </c>
      <c r="O9" s="28">
        <f>IF('[1]p1'!$C$348&lt;&gt;0,'[1]p1'!$C$348," ")</f>
        <v>26</v>
      </c>
      <c r="P9" s="28">
        <f>IF('[1]p1'!$D$348&lt;&gt;0,'[1]p1'!$D$348," ")</f>
        <v>12</v>
      </c>
      <c r="Q9" s="28">
        <f>IF('[1]p1'!$E$348&lt;&gt;0,'[1]p1'!$E$348," ")</f>
        <v>813</v>
      </c>
    </row>
    <row r="10" spans="1:17" s="2" customFormat="1" ht="11.25">
      <c r="A10" s="400"/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</row>
    <row r="11" spans="1:17" s="41" customFormat="1" ht="11.25">
      <c r="A11" s="346" t="str">
        <f>T('[1]p2'!$C$13:$G$13)</f>
        <v>Alexsandro Bezerra Cavalcanti</v>
      </c>
      <c r="B11" s="346"/>
      <c r="C11" s="346"/>
      <c r="D11" s="346"/>
      <c r="E11" s="346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</row>
    <row r="12" spans="1:17" s="2" customFormat="1" ht="11.25">
      <c r="A12" s="28">
        <f>IF('[1]p2'!$A$345&lt;&gt;0,'[1]p2'!$A$345,"")</f>
      </c>
      <c r="B12" s="28">
        <f>IF('[1]p2'!$B$345&lt;&gt;0,'[1]p2'!$B$345,"")</f>
      </c>
      <c r="C12" s="28">
        <f>IF('[1]p2'!$C$345&lt;&gt;0,'[1]p2'!$C$345,"")</f>
      </c>
      <c r="D12" s="28">
        <f>IF('[1]p2'!$D$345&lt;&gt;0,'[1]p2'!$D$345,"")</f>
        <v>150</v>
      </c>
      <c r="E12" s="28">
        <f>IF('[1]p2'!$E$345&lt;&gt;0,'[1]p2'!$E$345,"")</f>
      </c>
      <c r="F12" s="28">
        <f>IF('[1]p2'!$F$345&lt;&gt;0,'[1]p2'!$F$345,"")</f>
        <v>300</v>
      </c>
      <c r="G12" s="28">
        <f>IF('[1]p2'!$G$345&lt;&gt;0,'[1]p2'!$G$345,"")</f>
        <v>100</v>
      </c>
      <c r="H12" s="28">
        <f>IF('[1]p2'!$H$345&lt;&gt;0,'[1]p2'!$H$345,"")</f>
      </c>
      <c r="I12" s="28">
        <f>IF('[1]p2'!$I$345&lt;&gt;0,'[1]p2'!$I$345,"")</f>
      </c>
      <c r="J12" s="28">
        <f>IF('[1]p2'!$J$345&lt;&gt;0,'[1]p2'!$J$345,"")</f>
      </c>
      <c r="K12" s="28">
        <f>IF('[1]p2'!$K$345&lt;&gt;0,'[1]p2'!$K$345,"")</f>
      </c>
      <c r="L12" s="28">
        <f>IF('[1]p2'!$L$345&lt;&gt;0,'[1]p2'!$L$345,"")</f>
      </c>
      <c r="M12" s="28" t="str">
        <f>IF('[1]p2'!$A$348&lt;&gt;0,'[1]p2'!$A$348," ")</f>
        <v> </v>
      </c>
      <c r="N12" s="28">
        <f>IF('[1]p2'!$B$348&lt;&gt;0,'[1]p2'!$B$348," ")</f>
        <v>40</v>
      </c>
      <c r="O12" s="28">
        <f>IF('[1]p2'!$C$348&lt;&gt;0,'[1]p2'!$C$348," ")</f>
        <v>30</v>
      </c>
      <c r="P12" s="28">
        <f>IF('[1]p2'!$D$348&lt;&gt;0,'[1]p2'!$D$348," ")</f>
        <v>120</v>
      </c>
      <c r="Q12" s="28">
        <f>IF('[1]p2'!$E$348&lt;&gt;0,'[1]p2'!$E$348," ")</f>
        <v>740</v>
      </c>
    </row>
    <row r="13" spans="1:17" s="2" customFormat="1" ht="11.25">
      <c r="A13" s="400"/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</row>
    <row r="14" spans="1:17" s="41" customFormat="1" ht="11.25">
      <c r="A14" s="346" t="str">
        <f>T('[1]p3'!$C$13:$G$13)</f>
        <v>Amanda dos Santos Gomes</v>
      </c>
      <c r="B14" s="346"/>
      <c r="C14" s="346"/>
      <c r="D14" s="346"/>
      <c r="E14" s="346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</row>
    <row r="15" spans="1:17" s="2" customFormat="1" ht="11.25">
      <c r="A15" s="28">
        <f>IF('[1]p3'!$A$345&lt;&gt;0,'[1]p3'!$A$345,"")</f>
      </c>
      <c r="B15" s="28">
        <f>IF('[1]p3'!$B$345&lt;&gt;0,'[1]p3'!$B$345,"")</f>
      </c>
      <c r="C15" s="28">
        <f>IF('[1]p3'!$C$345&lt;&gt;0,'[1]p3'!$C$345,"")</f>
      </c>
      <c r="D15" s="28">
        <f>IF('[1]p3'!$D$345&lt;&gt;0,'[1]p3'!$D$345,"")</f>
        <v>210</v>
      </c>
      <c r="E15" s="28">
        <f>IF('[1]p3'!$E$345&lt;&gt;0,'[1]p3'!$E$345,"")</f>
      </c>
      <c r="F15" s="28">
        <f>IF('[1]p3'!$F$345&lt;&gt;0,'[1]p3'!$F$345,"")</f>
        <v>420</v>
      </c>
      <c r="G15" s="28">
        <f>IF('[1]p3'!$G$345&lt;&gt;0,'[1]p3'!$G$345,"")</f>
      </c>
      <c r="H15" s="28">
        <f>IF('[1]p3'!$H$345&lt;&gt;0,'[1]p3'!$H$345,"")</f>
      </c>
      <c r="I15" s="28">
        <f>IF('[1]p3'!$I$345&lt;&gt;0,'[1]p3'!$I$345,"")</f>
      </c>
      <c r="J15" s="28">
        <f>IF('[1]p3'!$J$345&lt;&gt;0,'[1]p3'!$J$345,"")</f>
      </c>
      <c r="K15" s="28">
        <f>IF('[1]p3'!$K$345&lt;&gt;0,'[1]p3'!$K$345,"")</f>
        <v>14</v>
      </c>
      <c r="L15" s="28">
        <f>IF('[1]p3'!$L$345&lt;&gt;0,'[1]p3'!$L$345,"")</f>
      </c>
      <c r="M15" s="28" t="str">
        <f>IF('[1]p3'!$A$348&lt;&gt;0,'[1]p3'!$A$348," ")</f>
        <v> </v>
      </c>
      <c r="N15" s="28" t="str">
        <f>IF('[1]p3'!$B$348&lt;&gt;0,'[1]p3'!$B$348," ")</f>
        <v> </v>
      </c>
      <c r="O15" s="28" t="str">
        <f>IF('[1]p3'!$C$348&lt;&gt;0,'[1]p3'!$C$348," ")</f>
        <v> </v>
      </c>
      <c r="P15" s="28" t="str">
        <f>IF('[1]p3'!$D$348&lt;&gt;0,'[1]p3'!$D$348," ")</f>
        <v> </v>
      </c>
      <c r="Q15" s="28">
        <f>IF('[1]p3'!$E$348&lt;&gt;0,'[1]p3'!$E$348," ")</f>
        <v>644</v>
      </c>
    </row>
    <row r="16" spans="1:17" s="2" customFormat="1" ht="11.25">
      <c r="A16" s="400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</row>
    <row r="17" spans="1:17" s="41" customFormat="1" ht="11.25">
      <c r="A17" s="346" t="str">
        <f>T('[1]p4'!$C$13:$G$13)</f>
        <v>Amauri Araújo Cruz</v>
      </c>
      <c r="B17" s="346"/>
      <c r="C17" s="346"/>
      <c r="D17" s="346"/>
      <c r="E17" s="346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</row>
    <row r="18" spans="1:17" s="2" customFormat="1" ht="11.25">
      <c r="A18" s="28">
        <f>IF('[1]p4'!$A$345&lt;&gt;0,'[1]p4'!$A$345,"")</f>
      </c>
      <c r="B18" s="28">
        <f>IF('[1]p4'!$B$345&lt;&gt;0,'[1]p4'!$B$345,"")</f>
      </c>
      <c r="C18" s="28">
        <f>IF('[1]p4'!$C$345&lt;&gt;0,'[1]p4'!$C$345,"")</f>
      </c>
      <c r="D18" s="28">
        <f>IF('[1]p4'!$D$345&lt;&gt;0,'[1]p4'!$D$345,"")</f>
        <v>210</v>
      </c>
      <c r="E18" s="28">
        <f>IF('[1]p4'!$E$345&lt;&gt;0,'[1]p4'!$E$345,"")</f>
      </c>
      <c r="F18" s="28">
        <f>IF('[1]p4'!$F$345&lt;&gt;0,'[1]p4'!$F$345,"")</f>
        <v>420</v>
      </c>
      <c r="G18" s="28">
        <f>IF('[1]p4'!$G$345&lt;&gt;0,'[1]p4'!$G$345,"")</f>
        <v>40</v>
      </c>
      <c r="H18" s="28">
        <f>IF('[1]p4'!$H$345&lt;&gt;0,'[1]p4'!$H$345,"")</f>
      </c>
      <c r="I18" s="28">
        <f>IF('[1]p4'!$I$345&lt;&gt;0,'[1]p4'!$I$345,"")</f>
      </c>
      <c r="J18" s="28">
        <f>IF('[1]p4'!$J$345&lt;&gt;0,'[1]p4'!$J$345,"")</f>
      </c>
      <c r="K18" s="28">
        <f>IF('[1]p4'!$K$345&lt;&gt;0,'[1]p4'!$K$345,"")</f>
        <v>30</v>
      </c>
      <c r="L18" s="28">
        <f>IF('[1]p4'!$L$345&lt;&gt;0,'[1]p4'!$L$345,"")</f>
      </c>
      <c r="M18" s="28" t="str">
        <f>IF('[1]p4'!$A$348&lt;&gt;0,'[1]p4'!$A$348," ")</f>
        <v> </v>
      </c>
      <c r="N18" s="28" t="str">
        <f>IF('[1]p4'!$B$348&lt;&gt;0,'[1]p4'!$B$348," ")</f>
        <v> </v>
      </c>
      <c r="O18" s="28" t="str">
        <f>IF('[1]p4'!$C$348&lt;&gt;0,'[1]p4'!$C$348," ")</f>
        <v> </v>
      </c>
      <c r="P18" s="28">
        <f>IF('[1]p4'!$D$348&lt;&gt;0,'[1]p4'!$D$348," ")</f>
        <v>130</v>
      </c>
      <c r="Q18" s="28">
        <f>IF('[1]p4'!$E$348&lt;&gt;0,'[1]p4'!$E$348," ")</f>
        <v>830</v>
      </c>
    </row>
    <row r="19" spans="1:17" s="2" customFormat="1" ht="11.25">
      <c r="A19" s="400"/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</row>
    <row r="20" spans="1:17" s="41" customFormat="1" ht="11.25">
      <c r="A20" s="346" t="str">
        <f>T('[1]p5'!$C$13:$G$13)</f>
        <v>Antônio José da Silva</v>
      </c>
      <c r="B20" s="346"/>
      <c r="C20" s="346"/>
      <c r="D20" s="346"/>
      <c r="E20" s="346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</row>
    <row r="21" spans="1:17" s="2" customFormat="1" ht="11.25">
      <c r="A21" s="28">
        <f>IF('[1]p5'!$A$345&lt;&gt;0,'[1]p5'!$A$345,"")</f>
      </c>
      <c r="B21" s="28">
        <f>IF('[1]p5'!$B$345&lt;&gt;0,'[1]p5'!$B$345,"")</f>
      </c>
      <c r="C21" s="28">
        <f>IF('[1]p5'!$C$345&lt;&gt;0,'[1]p5'!$C$345,"")</f>
      </c>
      <c r="D21" s="28">
        <f>IF('[1]p5'!$D$345&lt;&gt;0,'[1]p5'!$D$345,"")</f>
        <v>120</v>
      </c>
      <c r="E21" s="28">
        <f>IF('[1]p5'!$E$345&lt;&gt;0,'[1]p5'!$E$345,"")</f>
        <v>60</v>
      </c>
      <c r="F21" s="28">
        <f>IF('[1]p5'!$F$345&lt;&gt;0,'[1]p5'!$F$345,"")</f>
        <v>360</v>
      </c>
      <c r="G21" s="28">
        <f>IF('[1]p5'!$G$345&lt;&gt;0,'[1]p5'!$G$345,"")</f>
        <v>60</v>
      </c>
      <c r="H21" s="28">
        <f>IF('[1]p5'!$H$345&lt;&gt;0,'[1]p5'!$H$345,"")</f>
        <v>40</v>
      </c>
      <c r="I21" s="28">
        <f>IF('[1]p5'!$I$345&lt;&gt;0,'[1]p5'!$I$345,"")</f>
        <v>20</v>
      </c>
      <c r="J21" s="28">
        <f>IF('[1]p5'!$J$345&lt;&gt;0,'[1]p5'!$J$345,"")</f>
      </c>
      <c r="K21" s="28">
        <f>IF('[1]p5'!$K$345&lt;&gt;0,'[1]p5'!$K$345,"")</f>
      </c>
      <c r="L21" s="28">
        <f>IF('[1]p5'!$L$345&lt;&gt;0,'[1]p5'!$L$345,"")</f>
        <v>4</v>
      </c>
      <c r="M21" s="28">
        <f>IF('[1]p5'!$A$348&lt;&gt;0,'[1]p5'!$A$348," ")</f>
        <v>300</v>
      </c>
      <c r="N21" s="28">
        <f>IF('[1]p5'!$B$348&lt;&gt;0,'[1]p5'!$B$348," ")</f>
        <v>4</v>
      </c>
      <c r="O21" s="28">
        <f>IF('[1]p5'!$C$348&lt;&gt;0,'[1]p5'!$C$348," ")</f>
        <v>16</v>
      </c>
      <c r="P21" s="28">
        <f>IF('[1]p5'!$D$348&lt;&gt;0,'[1]p5'!$D$348," ")</f>
        <v>84</v>
      </c>
      <c r="Q21" s="28">
        <f>IF('[1]p5'!$E$348&lt;&gt;0,'[1]p5'!$E$348," ")</f>
        <v>1068</v>
      </c>
    </row>
    <row r="22" spans="1:17" s="2" customFormat="1" ht="11.25">
      <c r="A22" s="399"/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</row>
    <row r="23" spans="1:17" s="41" customFormat="1" ht="11.25">
      <c r="A23" s="402" t="str">
        <f>T('[1]p6'!$C$13:$G$13)</f>
        <v>Antônio Luiz de Melo</v>
      </c>
      <c r="B23" s="403"/>
      <c r="C23" s="403"/>
      <c r="D23" s="403"/>
      <c r="E23" s="404"/>
      <c r="F23" s="397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</row>
    <row r="24" spans="1:17" s="2" customFormat="1" ht="11.25">
      <c r="A24" s="28">
        <f>IF('[1]p6'!$A$345&lt;&gt;0,'[1]p6'!$A$345,"")</f>
      </c>
      <c r="B24" s="28">
        <f>IF('[1]p6'!$B$345&lt;&gt;0,'[1]p6'!$B$345,"")</f>
        <v>1120</v>
      </c>
      <c r="C24" s="28">
        <f>IF('[1]p6'!$C$345&lt;&gt;0,'[1]p6'!$C$345,"")</f>
      </c>
      <c r="D24" s="28">
        <f>IF('[1]p6'!$D$345&lt;&gt;0,'[1]p6'!$D$345,"")</f>
      </c>
      <c r="E24" s="28">
        <f>IF('[1]p6'!$E$345&lt;&gt;0,'[1]p6'!$E$345,"")</f>
      </c>
      <c r="F24" s="28">
        <f>IF('[1]p6'!$F$345&lt;&gt;0,'[1]p6'!$F$345,"")</f>
      </c>
      <c r="G24" s="28">
        <f>IF('[1]p6'!$G$345&lt;&gt;0,'[1]p6'!$G$345,"")</f>
      </c>
      <c r="H24" s="28">
        <f>IF('[1]p6'!$H$345&lt;&gt;0,'[1]p6'!$H$345,"")</f>
      </c>
      <c r="I24" s="28">
        <f>IF('[1]p6'!$I$345&lt;&gt;0,'[1]p6'!$I$345,"")</f>
      </c>
      <c r="J24" s="28">
        <f>IF('[1]p6'!$J$345&lt;&gt;0,'[1]p6'!$J$345,"")</f>
      </c>
      <c r="K24" s="28">
        <f>IF('[1]p6'!$K$345&lt;&gt;0,'[1]p6'!$K$345,"")</f>
      </c>
      <c r="L24" s="28">
        <f>IF('[1]p6'!$L$345&lt;&gt;0,'[1]p6'!$L$345,"")</f>
      </c>
      <c r="M24" s="28" t="str">
        <f>IF('[1]p6'!$A$348&lt;&gt;0,'[1]p6'!$A$348," ")</f>
        <v> </v>
      </c>
      <c r="N24" s="28" t="str">
        <f>IF('[1]p6'!$B$348&lt;&gt;0,'[1]p6'!$B$348," ")</f>
        <v> </v>
      </c>
      <c r="O24" s="28" t="str">
        <f>IF('[1]p6'!$C$348&lt;&gt;0,'[1]p6'!$C$348," ")</f>
        <v> </v>
      </c>
      <c r="P24" s="28" t="str">
        <f>IF('[1]p6'!$D$348&lt;&gt;0,'[1]p6'!$D$348," ")</f>
        <v> </v>
      </c>
      <c r="Q24" s="28">
        <f>IF('[1]p6'!$E$348&lt;&gt;0,'[1]p6'!$E$348," ")</f>
        <v>1120</v>
      </c>
    </row>
    <row r="25" spans="1:17" s="2" customFormat="1" ht="11.25">
      <c r="A25" s="399"/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</row>
    <row r="26" spans="1:17" s="41" customFormat="1" ht="11.25">
      <c r="A26" s="402" t="str">
        <f>T('[1]p7'!$C$13:$G$13)</f>
        <v>Antônio Pereira Brandão Júnior</v>
      </c>
      <c r="B26" s="403"/>
      <c r="C26" s="403"/>
      <c r="D26" s="403"/>
      <c r="E26" s="404"/>
      <c r="F26" s="397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</row>
    <row r="27" spans="1:17" s="2" customFormat="1" ht="11.25">
      <c r="A27" s="28">
        <f>IF('[1]p7'!$A$345&lt;&gt;0,'[1]p7'!$A$345,"")</f>
        <v>1120</v>
      </c>
      <c r="B27" s="28">
        <f>IF('[1]p7'!$B$345&lt;&gt;0,'[1]p7'!$B$345,"")</f>
      </c>
      <c r="C27" s="28">
        <f>IF('[1]p7'!$C$345&lt;&gt;0,'[1]p7'!$C$345,"")</f>
      </c>
      <c r="D27" s="28">
        <f>IF('[1]p7'!$D$345&lt;&gt;0,'[1]p7'!$D$345,"")</f>
      </c>
      <c r="E27" s="28">
        <f>IF('[1]p7'!$E$345&lt;&gt;0,'[1]p7'!$E$345,"")</f>
      </c>
      <c r="F27" s="28">
        <f>IF('[1]p7'!$F$345&lt;&gt;0,'[1]p7'!$F$345,"")</f>
      </c>
      <c r="G27" s="28">
        <f>IF('[1]p7'!$G$345&lt;&gt;0,'[1]p7'!$G$345,"")</f>
      </c>
      <c r="H27" s="28">
        <f>IF('[1]p7'!$H$345&lt;&gt;0,'[1]p7'!$H$345,"")</f>
      </c>
      <c r="I27" s="28">
        <f>IF('[1]p7'!$I$345&lt;&gt;0,'[1]p7'!$I$345,"")</f>
      </c>
      <c r="J27" s="28">
        <f>IF('[1]p7'!$J$345&lt;&gt;0,'[1]p7'!$J$345,"")</f>
      </c>
      <c r="K27" s="28">
        <f>IF('[1]p7'!$K$345&lt;&gt;0,'[1]p7'!$K$345,"")</f>
      </c>
      <c r="L27" s="28">
        <f>IF('[1]p7'!$L$345&lt;&gt;0,'[1]p7'!$L$345,"")</f>
      </c>
      <c r="M27" s="28" t="str">
        <f>IF('[1]p7'!$A$348&lt;&gt;0,'[1]p7'!$A$348," ")</f>
        <v> </v>
      </c>
      <c r="N27" s="28" t="str">
        <f>IF('[1]p7'!$B$348&lt;&gt;0,'[1]p7'!$B$348," ")</f>
        <v> </v>
      </c>
      <c r="O27" s="28" t="str">
        <f>IF('[1]p7'!$C$348&lt;&gt;0,'[1]p7'!$C$348," ")</f>
        <v> </v>
      </c>
      <c r="P27" s="28" t="str">
        <f>IF('[1]p7'!$D$348&lt;&gt;0,'[1]p7'!$D$348," ")</f>
        <v> </v>
      </c>
      <c r="Q27" s="28">
        <f>IF('[1]p7'!$E$348&lt;&gt;0,'[1]p7'!$E$348," ")</f>
        <v>1120</v>
      </c>
    </row>
    <row r="28" spans="1:17" s="2" customFormat="1" ht="11.25">
      <c r="A28" s="399"/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</row>
    <row r="29" spans="1:17" s="41" customFormat="1" ht="11.25">
      <c r="A29" s="402" t="str">
        <f>T('[1]p8'!$C$13:$G$13)</f>
        <v>Aparecido Jesuino de Souza</v>
      </c>
      <c r="B29" s="403"/>
      <c r="C29" s="403"/>
      <c r="D29" s="403"/>
      <c r="E29" s="404"/>
      <c r="F29" s="397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</row>
    <row r="30" spans="1:17" s="2" customFormat="1" ht="11.25">
      <c r="A30" s="28">
        <f>IF('[1]p8'!$A$345&lt;&gt;0,'[1]p8'!$A$345,"")</f>
      </c>
      <c r="B30" s="28">
        <f>IF('[1]p8'!$B$345&lt;&gt;0,'[1]p8'!$B$345,"")</f>
      </c>
      <c r="C30" s="28">
        <f>IF('[1]p8'!$C$345&lt;&gt;0,'[1]p8'!$C$345,"")</f>
      </c>
      <c r="D30" s="28">
        <f>IF('[1]p8'!$D$345&lt;&gt;0,'[1]p8'!$D$345,"")</f>
        <v>60</v>
      </c>
      <c r="E30" s="28">
        <f>IF('[1]p8'!$E$345&lt;&gt;0,'[1]p8'!$E$345,"")</f>
        <v>60</v>
      </c>
      <c r="F30" s="28">
        <f>IF('[1]p8'!$F$345&lt;&gt;0,'[1]p8'!$F$345,"")</f>
        <v>120</v>
      </c>
      <c r="G30" s="28">
        <f>IF('[1]p8'!$G$345&lt;&gt;0,'[1]p8'!$G$345,"")</f>
        <v>170</v>
      </c>
      <c r="H30" s="28">
        <f>IF('[1]p8'!$H$345&lt;&gt;0,'[1]p8'!$H$345,"")</f>
        <v>60</v>
      </c>
      <c r="I30" s="28">
        <f>IF('[1]p8'!$I$345&lt;&gt;0,'[1]p8'!$I$345,"")</f>
        <v>320</v>
      </c>
      <c r="J30" s="28">
        <f>IF('[1]p8'!$J$345&lt;&gt;0,'[1]p8'!$J$345,"")</f>
      </c>
      <c r="K30" s="28">
        <f>IF('[1]p8'!$K$345&lt;&gt;0,'[1]p8'!$K$345,"")</f>
        <v>10</v>
      </c>
      <c r="L30" s="28">
        <f>IF('[1]p8'!$L$345&lt;&gt;0,'[1]p8'!$L$345,"")</f>
        <v>12</v>
      </c>
      <c r="M30" s="28" t="str">
        <f>IF('[1]p8'!$A$348&lt;&gt;0,'[1]p8'!$A$348," ")</f>
        <v> </v>
      </c>
      <c r="N30" s="28">
        <f>IF('[1]p8'!$B$348&lt;&gt;0,'[1]p8'!$B$348," ")</f>
        <v>180</v>
      </c>
      <c r="O30" s="28">
        <f>IF('[1]p8'!$C$348&lt;&gt;0,'[1]p8'!$C$348," ")</f>
        <v>10</v>
      </c>
      <c r="P30" s="28">
        <f>IF('[1]p8'!$D$348&lt;&gt;0,'[1]p8'!$D$348," ")</f>
        <v>58</v>
      </c>
      <c r="Q30" s="28">
        <f>IF('[1]p8'!$E$348&lt;&gt;0,'[1]p8'!$E$348," ")</f>
        <v>1060</v>
      </c>
    </row>
    <row r="31" spans="1:17" s="2" customFormat="1" ht="11.25">
      <c r="A31" s="399"/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</row>
    <row r="32" spans="1:17" s="41" customFormat="1" ht="11.25">
      <c r="A32" s="341" t="str">
        <f>T('[1]p9'!$C$13:$G$13)</f>
        <v>Bráulio Maia Junior</v>
      </c>
      <c r="B32" s="403"/>
      <c r="C32" s="403"/>
      <c r="D32" s="403"/>
      <c r="E32" s="404"/>
      <c r="F32" s="397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</row>
    <row r="33" spans="1:17" s="2" customFormat="1" ht="11.25">
      <c r="A33" s="51">
        <f>IF('[1]p9'!$A$345&lt;&gt;0,'[1]p9'!$A$345,"")</f>
      </c>
      <c r="B33" s="28">
        <f>IF('[1]p9'!$B$345&lt;&gt;0,'[1]p9'!$B$345,"")</f>
      </c>
      <c r="C33" s="28">
        <f>IF('[1]p9'!$C$345&lt;&gt;0,'[1]p9'!$C$345,"")</f>
      </c>
      <c r="D33" s="28">
        <f>IF('[1]p9'!$D$345&lt;&gt;0,'[1]p9'!$D$345,"")</f>
        <v>120</v>
      </c>
      <c r="E33" s="28">
        <f>IF('[1]p9'!$E$345&lt;&gt;0,'[1]p9'!$E$345,"")</f>
        <v>120</v>
      </c>
      <c r="F33" s="28">
        <f>IF('[1]p9'!$F$345&lt;&gt;0,'[1]p9'!$F$345,"")</f>
        <v>240</v>
      </c>
      <c r="G33" s="28">
        <f>IF('[1]p9'!$G$345&lt;&gt;0,'[1]p9'!$G$345,"")</f>
      </c>
      <c r="H33" s="28">
        <f>IF('[1]p9'!$H$345&lt;&gt;0,'[1]p9'!$H$345,"")</f>
        <v>90</v>
      </c>
      <c r="I33" s="28">
        <f>IF('[1]p9'!$I$345&lt;&gt;0,'[1]p9'!$I$345,"")</f>
        <v>60</v>
      </c>
      <c r="J33" s="28">
        <f>IF('[1]p9'!$J$345&lt;&gt;0,'[1]p9'!$J$345,"")</f>
      </c>
      <c r="K33" s="28">
        <f>IF('[1]p9'!$K$345&lt;&gt;0,'[1]p9'!$K$345,"")</f>
      </c>
      <c r="L33" s="28">
        <f>IF('[1]p9'!$L$345&lt;&gt;0,'[1]p9'!$L$345,"")</f>
      </c>
      <c r="M33" s="28">
        <f>IF('[1]p9'!$A$348&lt;&gt;0,'[1]p9'!$A$348," ")</f>
        <v>600</v>
      </c>
      <c r="N33" s="28" t="str">
        <f>IF('[1]p9'!$B$348&lt;&gt;0,'[1]p9'!$B$348," ")</f>
        <v> </v>
      </c>
      <c r="O33" s="28" t="str">
        <f>IF('[1]p9'!$C$348&lt;&gt;0,'[1]p9'!$C$348," ")</f>
        <v> </v>
      </c>
      <c r="P33" s="28" t="str">
        <f>IF('[1]p9'!$D$348&lt;&gt;0,'[1]p9'!$D$348," ")</f>
        <v> </v>
      </c>
      <c r="Q33" s="28">
        <f>IF('[1]p9'!$E$348&lt;&gt;0,'[1]p9'!$E$348," ")</f>
        <v>1230</v>
      </c>
    </row>
    <row r="34" spans="1:17" s="2" customFormat="1" ht="11.25">
      <c r="A34" s="399"/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</row>
    <row r="35" spans="1:17" s="41" customFormat="1" ht="11.25">
      <c r="A35" s="341" t="str">
        <f>T('[1]p10'!$C$13:$G$13)</f>
        <v>Claudianor Oliveira Alves</v>
      </c>
      <c r="B35" s="342"/>
      <c r="C35" s="342"/>
      <c r="D35" s="342"/>
      <c r="E35" s="343"/>
      <c r="F35" s="397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</row>
    <row r="36" spans="1:17" s="2" customFormat="1" ht="11.25">
      <c r="A36" s="51">
        <f>IF('[1]p10'!$A$345&lt;&gt;0,'[1]p10'!$A$345,"")</f>
      </c>
      <c r="B36" s="51">
        <f>IF('[1]p10'!$B$345&lt;&gt;0,'[1]p10'!$B$345,"")</f>
      </c>
      <c r="C36" s="51">
        <f>IF('[1]p10'!$C$345&lt;&gt;0,'[1]p10'!$C$345,"")</f>
      </c>
      <c r="D36" s="51">
        <f>IF('[1]p10'!$D$345&lt;&gt;0,'[1]p10'!$D$345,"")</f>
        <v>60</v>
      </c>
      <c r="E36" s="51">
        <f>IF('[1]p10'!$E$345&lt;&gt;0,'[1]p10'!$E$345,"")</f>
        <v>60</v>
      </c>
      <c r="F36" s="28">
        <f>IF('[1]p10'!$F$345&lt;&gt;0,'[1]p10'!$F$345,"")</f>
        <v>120</v>
      </c>
      <c r="G36" s="28">
        <f>IF('[1]p10'!$G$345&lt;&gt;0,'[1]p10'!$G$345,"")</f>
        <v>60</v>
      </c>
      <c r="H36" s="28">
        <f>IF('[1]p10'!$H$345&lt;&gt;0,'[1]p10'!$H$345,"")</f>
        <v>140</v>
      </c>
      <c r="I36" s="28">
        <f>IF('[1]p10'!$I$345&lt;&gt;0,'[1]p10'!$I$345,"")</f>
        <v>244</v>
      </c>
      <c r="J36" s="28">
        <f>IF('[1]p10'!$J$345&lt;&gt;0,'[1]p10'!$J$345,"")</f>
        <v>40</v>
      </c>
      <c r="K36" s="28">
        <f>IF('[1]p10'!$K$345&lt;&gt;0,'[1]p10'!$K$345,"")</f>
      </c>
      <c r="L36" s="28">
        <f>IF('[1]p10'!$L$345&lt;&gt;0,'[1]p10'!$L$345,"")</f>
        <v>42</v>
      </c>
      <c r="M36" s="28" t="str">
        <f>IF('[1]p10'!$A$348&lt;&gt;0,'[1]p10'!$A$348," ")</f>
        <v> </v>
      </c>
      <c r="N36" s="28">
        <f>IF('[1]p10'!$B$348&lt;&gt;0,'[1]p10'!$B$348," ")</f>
        <v>8</v>
      </c>
      <c r="O36" s="28">
        <f>IF('[1]p10'!$C$348&lt;&gt;0,'[1]p10'!$C$348," ")</f>
        <v>2</v>
      </c>
      <c r="P36" s="28">
        <f>IF('[1]p10'!$D$348&lt;&gt;0,'[1]p10'!$D$348," ")</f>
        <v>140</v>
      </c>
      <c r="Q36" s="28">
        <f>IF('[1]p10'!$E$348&lt;&gt;0,'[1]p10'!$E$348," ")</f>
        <v>916</v>
      </c>
    </row>
    <row r="37" spans="1:17" s="2" customFormat="1" ht="11.25">
      <c r="A37" s="399"/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</row>
    <row r="38" spans="1:17" s="41" customFormat="1" ht="11.25">
      <c r="A38" s="341" t="str">
        <f>T('[1]p11'!$C$13:$G$13)</f>
        <v>Daniel Cordeiro de Morais Filho</v>
      </c>
      <c r="B38" s="342"/>
      <c r="C38" s="342"/>
      <c r="D38" s="342"/>
      <c r="E38" s="343"/>
      <c r="F38" s="397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</row>
    <row r="39" spans="1:17" s="2" customFormat="1" ht="11.25">
      <c r="A39" s="51">
        <f>IF('[1]p11'!$A$345&lt;&gt;0,'[1]p11'!$A$345,"")</f>
      </c>
      <c r="B39" s="51">
        <f>IF('[1]p11'!$B$345&lt;&gt;0,'[1]p11'!$B$345,"")</f>
      </c>
      <c r="C39" s="51">
        <f>IF('[1]p11'!$C$345&lt;&gt;0,'[1]p11'!$C$345,"")</f>
      </c>
      <c r="D39" s="51">
        <f>IF('[1]p11'!$D$345&lt;&gt;0,'[1]p11'!$D$345,"")</f>
        <v>90</v>
      </c>
      <c r="E39" s="51">
        <f>IF('[1]p11'!$E$345&lt;&gt;0,'[1]p11'!$E$345,"")</f>
        <v>60</v>
      </c>
      <c r="F39" s="28">
        <f>IF('[1]p11'!$F$345&lt;&gt;0,'[1]p11'!$F$345,"")</f>
        <v>210</v>
      </c>
      <c r="G39" s="28">
        <f>IF('[1]p11'!$G$345&lt;&gt;0,'[1]p11'!$G$345,"")</f>
        <v>80</v>
      </c>
      <c r="H39" s="28">
        <f>IF('[1]p11'!$H$345&lt;&gt;0,'[1]p11'!$H$345,"")</f>
        <v>110</v>
      </c>
      <c r="I39" s="28">
        <f>IF('[1]p11'!$I$345&lt;&gt;0,'[1]p11'!$I$345,"")</f>
        <v>240</v>
      </c>
      <c r="J39" s="28">
        <f>IF('[1]p11'!$J$345&lt;&gt;0,'[1]p11'!$J$345,"")</f>
      </c>
      <c r="K39" s="28">
        <f>IF('[1]p11'!$K$345&lt;&gt;0,'[1]p11'!$K$345,"")</f>
        <v>10</v>
      </c>
      <c r="L39" s="28">
        <f>IF('[1]p11'!$L$345&lt;&gt;0,'[1]p11'!$L$345,"")</f>
        <v>48</v>
      </c>
      <c r="M39" s="28" t="str">
        <f>IF('[1]p11'!$A$348&lt;&gt;0,'[1]p11'!$A$348," ")</f>
        <v> </v>
      </c>
      <c r="N39" s="28">
        <f>IF('[1]p11'!$B$348&lt;&gt;0,'[1]p11'!$B$348," ")</f>
        <v>90</v>
      </c>
      <c r="O39" s="28">
        <f>IF('[1]p11'!$C$348&lt;&gt;0,'[1]p11'!$C$348," ")</f>
        <v>20</v>
      </c>
      <c r="P39" s="28">
        <f>IF('[1]p11'!$D$348&lt;&gt;0,'[1]p11'!$D$348," ")</f>
        <v>80</v>
      </c>
      <c r="Q39" s="28">
        <f>IF('[1]p11'!$E$348&lt;&gt;0,'[1]p11'!$E$348," ")</f>
        <v>1038</v>
      </c>
    </row>
    <row r="40" spans="1:17" s="2" customFormat="1" ht="11.25">
      <c r="A40" s="399"/>
      <c r="B40" s="399"/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</row>
    <row r="41" spans="1:17" s="2" customFormat="1" ht="11.25">
      <c r="A41" s="341" t="str">
        <f>T('[1]p12'!$C$13:$G$13)</f>
        <v>Daniel Marinho Pellegrino</v>
      </c>
      <c r="B41" s="342"/>
      <c r="C41" s="342"/>
      <c r="D41" s="342"/>
      <c r="E41" s="343"/>
      <c r="F41" s="397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</row>
    <row r="42" spans="1:17" s="2" customFormat="1" ht="11.25">
      <c r="A42" s="51">
        <f>IF('[1]p12'!$A$345&lt;&gt;0,'[1]p12'!$A$345,"")</f>
      </c>
      <c r="B42" s="51">
        <f>IF('[1]p12'!$B$345&lt;&gt;0,'[1]p12'!$B$345,"")</f>
      </c>
      <c r="C42" s="51">
        <f>IF('[1]p12'!$C$345&lt;&gt;0,'[1]p12'!$C$345,"")</f>
      </c>
      <c r="D42" s="51">
        <f>IF('[1]p12'!$D$345&lt;&gt;0,'[1]p12'!$D$345,"")</f>
        <v>90</v>
      </c>
      <c r="E42" s="51">
        <f>IF('[1]p12'!$E$345&lt;&gt;0,'[1]p12'!$E$345,"")</f>
        <v>60</v>
      </c>
      <c r="F42" s="28">
        <f>IF('[1]p12'!$F$345&lt;&gt;0,'[1]p12'!$F$345,"")</f>
        <v>300</v>
      </c>
      <c r="G42" s="28">
        <f>IF('[1]p12'!$G$345&lt;&gt;0,'[1]p12'!$G$345,"")</f>
        <v>50</v>
      </c>
      <c r="H42" s="28">
        <f>IF('[1]p12'!$H$345&lt;&gt;0,'[1]p12'!$H$345,"")</f>
      </c>
      <c r="I42" s="28">
        <f>IF('[1]p12'!$I$345&lt;&gt;0,'[1]p12'!$I$345,"")</f>
        <v>240</v>
      </c>
      <c r="J42" s="28">
        <f>IF('[1]p12'!$J$345&lt;&gt;0,'[1]p12'!$J$345,"")</f>
      </c>
      <c r="K42" s="28">
        <f>IF('[1]p12'!$K$345&lt;&gt;0,'[1]p12'!$K$345,"")</f>
      </c>
      <c r="L42" s="28">
        <f>IF('[1]p12'!$L$345&lt;&gt;0,'[1]p12'!$L$345,"")</f>
      </c>
      <c r="M42" s="28" t="str">
        <f>IF('[1]p12'!$A$348&lt;&gt;0,'[1]p12'!$A$348," ")</f>
        <v> </v>
      </c>
      <c r="N42" s="28">
        <f>IF('[1]p12'!$B$348&lt;&gt;0,'[1]p12'!$B$348," ")</f>
        <v>30</v>
      </c>
      <c r="O42" s="28">
        <f>IF('[1]p12'!$C$348&lt;&gt;0,'[1]p12'!$C$348," ")</f>
        <v>25</v>
      </c>
      <c r="P42" s="28">
        <f>IF('[1]p12'!$D$348&lt;&gt;0,'[1]p12'!$D$348," ")</f>
        <v>42</v>
      </c>
      <c r="Q42" s="28">
        <f>IF('[1]p12'!$E$348&lt;&gt;0,'[1]p12'!$E$348," ")</f>
        <v>837</v>
      </c>
    </row>
    <row r="43" spans="1:17" s="2" customFormat="1" ht="11.25">
      <c r="A43" s="399"/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</row>
    <row r="44" spans="1:17" s="2" customFormat="1" ht="11.25">
      <c r="A44" s="341" t="str">
        <f>T('[1]p13'!$C$13:$G$13)</f>
        <v>Florence Ayres Campello de Oliveira</v>
      </c>
      <c r="B44" s="342"/>
      <c r="C44" s="342"/>
      <c r="D44" s="342"/>
      <c r="E44" s="343"/>
      <c r="F44" s="397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</row>
    <row r="45" spans="1:17" s="2" customFormat="1" ht="11.25">
      <c r="A45" s="51">
        <f>IF('[1]p13'!$A$345&lt;&gt;0,'[1]p13'!$A$345,"")</f>
      </c>
      <c r="B45" s="51">
        <f>IF('[1]p13'!$B$345&lt;&gt;0,'[1]p13'!$B$345,"")</f>
      </c>
      <c r="C45" s="51">
        <f>IF('[1]p13'!$C$345&lt;&gt;0,'[1]p13'!$C$345,"")</f>
      </c>
      <c r="D45" s="51">
        <f>IF('[1]p13'!$D$345&lt;&gt;0,'[1]p13'!$D$345,"")</f>
        <v>180</v>
      </c>
      <c r="E45" s="51">
        <f>IF('[1]p13'!$E$345&lt;&gt;0,'[1]p13'!$E$345,"")</f>
      </c>
      <c r="F45" s="28">
        <f>IF('[1]p13'!$F$345&lt;&gt;0,'[1]p13'!$F$345,"")</f>
        <v>360</v>
      </c>
      <c r="G45" s="28">
        <f>IF('[1]p13'!$G$345&lt;&gt;0,'[1]p13'!$G$345,"")</f>
        <v>30</v>
      </c>
      <c r="H45" s="28">
        <f>IF('[1]p13'!$H$345&lt;&gt;0,'[1]p13'!$H$345,"")</f>
      </c>
      <c r="I45" s="28">
        <f>IF('[1]p13'!$I$345&lt;&gt;0,'[1]p13'!$I$345,"")</f>
      </c>
      <c r="J45" s="28">
        <f>IF('[1]p13'!$J$345&lt;&gt;0,'[1]p13'!$J$345,"")</f>
      </c>
      <c r="K45" s="28">
        <f>IF('[1]p13'!$K$345&lt;&gt;0,'[1]p13'!$K$345,"")</f>
      </c>
      <c r="L45" s="28">
        <f>IF('[1]p13'!$L$345&lt;&gt;0,'[1]p13'!$L$345,"")</f>
      </c>
      <c r="M45" s="28" t="str">
        <f>IF('[1]p13'!$A$348&lt;&gt;0,'[1]p13'!$A$348," ")</f>
        <v> </v>
      </c>
      <c r="N45" s="28">
        <f>IF('[1]p13'!$B$348&lt;&gt;0,'[1]p13'!$B$348," ")</f>
        <v>40</v>
      </c>
      <c r="O45" s="28">
        <f>IF('[1]p13'!$C$348&lt;&gt;0,'[1]p13'!$C$348," ")</f>
        <v>10</v>
      </c>
      <c r="P45" s="28" t="str">
        <f>IF('[1]p13'!$D$348&lt;&gt;0,'[1]p13'!$D$348," ")</f>
        <v> </v>
      </c>
      <c r="Q45" s="28">
        <f>IF('[1]p13'!$E$348&lt;&gt;0,'[1]p13'!$E$348," ")</f>
        <v>620</v>
      </c>
    </row>
    <row r="46" spans="1:17" s="2" customFormat="1" ht="11.25">
      <c r="A46" s="399"/>
      <c r="B46" s="399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</row>
    <row r="47" spans="1:17" s="2" customFormat="1" ht="11.25">
      <c r="A47" s="341" t="str">
        <f>T('[1]p14'!$C$13:$G$13)</f>
        <v>Francisco Antônio Morais de Souza</v>
      </c>
      <c r="B47" s="342"/>
      <c r="C47" s="342"/>
      <c r="D47" s="342"/>
      <c r="E47" s="343"/>
      <c r="F47" s="397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</row>
    <row r="48" spans="1:17" s="2" customFormat="1" ht="11.25">
      <c r="A48" s="51">
        <f>IF('[1]p14'!$A$345&lt;&gt;0,'[1]p14'!$A$345,"")</f>
      </c>
      <c r="B48" s="51">
        <f>IF('[1]p14'!$B$345&lt;&gt;0,'[1]p14'!$B$345,"")</f>
      </c>
      <c r="C48" s="51">
        <f>IF('[1]p14'!$C$345&lt;&gt;0,'[1]p14'!$C$345,"")</f>
      </c>
      <c r="D48" s="51">
        <f>IF('[1]p14'!$D$345&lt;&gt;0,'[1]p14'!$D$345,"")</f>
        <v>120</v>
      </c>
      <c r="E48" s="51">
        <f>IF('[1]p14'!$E$345&lt;&gt;0,'[1]p14'!$E$345,"")</f>
        <v>180</v>
      </c>
      <c r="F48" s="28">
        <f>IF('[1]p14'!$F$345&lt;&gt;0,'[1]p14'!$F$345,"")</f>
        <v>300</v>
      </c>
      <c r="G48" s="28">
        <f>IF('[1]p14'!$G$345&lt;&gt;0,'[1]p14'!$G$345,"")</f>
        <v>100</v>
      </c>
      <c r="H48" s="28">
        <f>IF('[1]p14'!$H$345&lt;&gt;0,'[1]p14'!$H$345,"")</f>
        <v>90</v>
      </c>
      <c r="I48" s="28">
        <f>IF('[1]p14'!$I$345&lt;&gt;0,'[1]p14'!$I$345,"")</f>
        <v>180</v>
      </c>
      <c r="J48" s="28">
        <f>IF('[1]p14'!$J$345&lt;&gt;0,'[1]p14'!$J$345,"")</f>
      </c>
      <c r="K48" s="28">
        <f>IF('[1]p14'!$K$345&lt;&gt;0,'[1]p14'!$K$345,"")</f>
        <v>40</v>
      </c>
      <c r="L48" s="28">
        <f>IF('[1]p14'!$L$345&lt;&gt;0,'[1]p14'!$L$345,"")</f>
      </c>
      <c r="M48" s="28" t="str">
        <f>IF('[1]p14'!$A$348&lt;&gt;0,'[1]p14'!$A$348," ")</f>
        <v> </v>
      </c>
      <c r="N48" s="28">
        <f>IF('[1]p14'!$B$348&lt;&gt;0,'[1]p14'!$B$348," ")</f>
        <v>45</v>
      </c>
      <c r="O48" s="28">
        <f>IF('[1]p14'!$C$348&lt;&gt;0,'[1]p14'!$C$348," ")</f>
        <v>5</v>
      </c>
      <c r="P48" s="28" t="str">
        <f>IF('[1]p14'!$D$348&lt;&gt;0,'[1]p14'!$D$348," ")</f>
        <v> </v>
      </c>
      <c r="Q48" s="28">
        <f>IF('[1]p14'!$E$348&lt;&gt;0,'[1]p14'!$E$348," ")</f>
        <v>1060</v>
      </c>
    </row>
    <row r="49" spans="1:17" s="2" customFormat="1" ht="11.25">
      <c r="A49" s="399"/>
      <c r="B49" s="399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</row>
    <row r="50" spans="1:17" s="2" customFormat="1" ht="11.25">
      <c r="A50" s="341" t="str">
        <f>T('[1]p15'!$C$13:$G$13)</f>
        <v>Gilberto da Silva Matos</v>
      </c>
      <c r="B50" s="342"/>
      <c r="C50" s="342"/>
      <c r="D50" s="342"/>
      <c r="E50" s="343"/>
      <c r="F50" s="397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</row>
    <row r="51" spans="1:17" s="2" customFormat="1" ht="11.25">
      <c r="A51" s="51">
        <f>IF('[1]p15'!$A$345&lt;&gt;0,'[1]p15'!$A$345,"")</f>
        <v>1280</v>
      </c>
      <c r="B51" s="51">
        <f>IF('[1]p15'!$B$345&lt;&gt;0,'[1]p15'!$B$345,"")</f>
      </c>
      <c r="C51" s="51">
        <f>IF('[1]p15'!$C$345&lt;&gt;0,'[1]p15'!$C$345,"")</f>
      </c>
      <c r="D51" s="51">
        <f>IF('[1]p15'!$D$345&lt;&gt;0,'[1]p15'!$D$345,"")</f>
      </c>
      <c r="E51" s="51">
        <f>IF('[1]p15'!$E$345&lt;&gt;0,'[1]p15'!$E$345,"")</f>
      </c>
      <c r="F51" s="28">
        <f>IF('[1]p15'!$F$345&lt;&gt;0,'[1]p15'!$F$345,"")</f>
      </c>
      <c r="G51" s="28">
        <f>IF('[1]p15'!$G$345&lt;&gt;0,'[1]p15'!$G$345,"")</f>
      </c>
      <c r="H51" s="28">
        <f>IF('[1]p15'!$H$345&lt;&gt;0,'[1]p15'!$H$345,"")</f>
      </c>
      <c r="I51" s="28">
        <f>IF('[1]p15'!$I$345&lt;&gt;0,'[1]p15'!$I$345,"")</f>
      </c>
      <c r="J51" s="28">
        <f>IF('[1]p15'!$J$345&lt;&gt;0,'[1]p15'!$J$345,"")</f>
      </c>
      <c r="K51" s="28">
        <f>IF('[1]p15'!$K$345&lt;&gt;0,'[1]p15'!$K$345,"")</f>
      </c>
      <c r="L51" s="28">
        <f>IF('[1]p15'!$L$345&lt;&gt;0,'[1]p15'!$L$345,"")</f>
      </c>
      <c r="M51" s="28" t="str">
        <f>IF('[1]p15'!$A$348&lt;&gt;0,'[1]p15'!$A$348," ")</f>
        <v> </v>
      </c>
      <c r="N51" s="28" t="str">
        <f>IF('[1]p15'!$B$348&lt;&gt;0,'[1]p15'!$B$348," ")</f>
        <v> </v>
      </c>
      <c r="O51" s="28" t="str">
        <f>IF('[1]p15'!$C$348&lt;&gt;0,'[1]p15'!$C$348," ")</f>
        <v> </v>
      </c>
      <c r="P51" s="28" t="str">
        <f>IF('[1]p15'!$D$348&lt;&gt;0,'[1]p15'!$D$348," ")</f>
        <v> </v>
      </c>
      <c r="Q51" s="28">
        <f>IF('[1]p15'!$E$348&lt;&gt;0,'[1]p15'!$E$348," ")</f>
        <v>1280</v>
      </c>
    </row>
    <row r="52" spans="1:17" s="2" customFormat="1" ht="11.25">
      <c r="A52" s="399"/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</row>
    <row r="53" spans="1:17" s="2" customFormat="1" ht="11.25">
      <c r="A53" s="341" t="str">
        <f>T('[1]p16'!$C$13:$G$13)</f>
        <v>Henrique Fernandes de Lima</v>
      </c>
      <c r="B53" s="342"/>
      <c r="C53" s="342"/>
      <c r="D53" s="342"/>
      <c r="E53" s="343"/>
      <c r="F53" s="397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</row>
    <row r="54" spans="1:17" s="2" customFormat="1" ht="11.25">
      <c r="A54" s="51">
        <f>IF('[1]p16'!$A$345&lt;&gt;0,'[1]p16'!$A$345,"")</f>
      </c>
      <c r="B54" s="51">
        <f>IF('[1]p16'!$B$345&lt;&gt;0,'[1]p16'!$B$345,"")</f>
      </c>
      <c r="C54" s="51">
        <f>IF('[1]p16'!$C$345&lt;&gt;0,'[1]p16'!$C$345,"")</f>
      </c>
      <c r="D54" s="51">
        <f>IF('[1]p16'!$D$345&lt;&gt;0,'[1]p16'!$D$345,"")</f>
        <v>120</v>
      </c>
      <c r="E54" s="51">
        <f>IF('[1]p16'!$E$345&lt;&gt;0,'[1]p16'!$E$345,"")</f>
      </c>
      <c r="F54" s="28">
        <f>IF('[1]p16'!$F$345&lt;&gt;0,'[1]p16'!$F$345,"")</f>
        <v>120</v>
      </c>
      <c r="G54" s="28">
        <f>IF('[1]p16'!$G$345&lt;&gt;0,'[1]p16'!$G$345,"")</f>
        <v>32</v>
      </c>
      <c r="H54" s="28">
        <f>IF('[1]p16'!$H$345&lt;&gt;0,'[1]p16'!$H$345,"")</f>
      </c>
      <c r="I54" s="28">
        <f>IF('[1]p16'!$I$345&lt;&gt;0,'[1]p16'!$I$345,"")</f>
        <v>60</v>
      </c>
      <c r="J54" s="28">
        <f>IF('[1]p16'!$J$345&lt;&gt;0,'[1]p16'!$J$345,"")</f>
      </c>
      <c r="K54" s="28">
        <f>IF('[1]p16'!$K$345&lt;&gt;0,'[1]p16'!$K$345,"")</f>
        <v>14</v>
      </c>
      <c r="L54" s="28">
        <f>IF('[1]p16'!$L$345&lt;&gt;0,'[1]p16'!$L$345,"")</f>
      </c>
      <c r="M54" s="28" t="str">
        <f>IF('[1]p16'!$A$348&lt;&gt;0,'[1]p16'!$A$348," ")</f>
        <v> </v>
      </c>
      <c r="N54" s="28" t="str">
        <f>IF('[1]p16'!$B$348&lt;&gt;0,'[1]p16'!$B$348," ")</f>
        <v> </v>
      </c>
      <c r="O54" s="28" t="str">
        <f>IF('[1]p16'!$C$348&lt;&gt;0,'[1]p16'!$C$348," ")</f>
        <v> </v>
      </c>
      <c r="P54" s="28">
        <f>IF('[1]p16'!$D$348&lt;&gt;0,'[1]p16'!$D$348," ")</f>
        <v>186</v>
      </c>
      <c r="Q54" s="28">
        <f>IF('[1]p16'!$E$348&lt;&gt;0,'[1]p16'!$E$348," ")</f>
        <v>532</v>
      </c>
    </row>
    <row r="55" spans="1:17" s="2" customFormat="1" ht="11.25">
      <c r="A55" s="399"/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</row>
    <row r="56" spans="1:17" s="2" customFormat="1" ht="11.25">
      <c r="A56" s="341" t="str">
        <f>T('[1]p17'!$C$13:$G$13)</f>
        <v>Izabel Maria Barbosa de Albuquerque</v>
      </c>
      <c r="B56" s="342"/>
      <c r="C56" s="342"/>
      <c r="D56" s="342"/>
      <c r="E56" s="343"/>
      <c r="F56" s="397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</row>
    <row r="57" spans="1:17" s="2" customFormat="1" ht="11.25">
      <c r="A57" s="51">
        <f>IF('[1]p17'!$A$345&lt;&gt;0,'[1]p17'!$A$345,"")</f>
      </c>
      <c r="B57" s="51">
        <f>IF('[1]p17'!$B$345&lt;&gt;0,'[1]p17'!$B$345,"")</f>
      </c>
      <c r="C57" s="51">
        <f>IF('[1]p17'!$C$345&lt;&gt;0,'[1]p17'!$C$345,"")</f>
      </c>
      <c r="D57" s="51">
        <f>IF('[1]p17'!$D$345&lt;&gt;0,'[1]p17'!$D$345,"")</f>
        <v>180</v>
      </c>
      <c r="E57" s="51">
        <f>IF('[1]p17'!$E$345&lt;&gt;0,'[1]p17'!$E$345,"")</f>
      </c>
      <c r="F57" s="28">
        <f>IF('[1]p17'!$F$345&lt;&gt;0,'[1]p17'!$F$345,"")</f>
        <v>225</v>
      </c>
      <c r="G57" s="28">
        <f>IF('[1]p17'!$G$345&lt;&gt;0,'[1]p17'!$G$345,"")</f>
      </c>
      <c r="H57" s="28">
        <f>IF('[1]p17'!$H$345&lt;&gt;0,'[1]p17'!$H$345,"")</f>
      </c>
      <c r="I57" s="28">
        <f>IF('[1]p17'!$I$345&lt;&gt;0,'[1]p17'!$I$345,"")</f>
        <v>465</v>
      </c>
      <c r="J57" s="28">
        <f>IF('[1]p17'!$J$345&lt;&gt;0,'[1]p17'!$J$345,"")</f>
      </c>
      <c r="K57" s="28">
        <f>IF('[1]p17'!$K$345&lt;&gt;0,'[1]p17'!$K$345,"")</f>
      </c>
      <c r="L57" s="28">
        <f>IF('[1]p17'!$L$345&lt;&gt;0,'[1]p17'!$L$345,"")</f>
      </c>
      <c r="M57" s="28" t="str">
        <f>IF('[1]p17'!$A$348&lt;&gt;0,'[1]p17'!$A$348," ")</f>
        <v> </v>
      </c>
      <c r="N57" s="28" t="str">
        <f>IF('[1]p17'!$B$348&lt;&gt;0,'[1]p17'!$B$348," ")</f>
        <v> </v>
      </c>
      <c r="O57" s="28">
        <f>IF('[1]p17'!$C$348&lt;&gt;0,'[1]p17'!$C$348," ")</f>
        <v>10</v>
      </c>
      <c r="P57" s="28" t="str">
        <f>IF('[1]p17'!$D$348&lt;&gt;0,'[1]p17'!$D$348," ")</f>
        <v> </v>
      </c>
      <c r="Q57" s="28">
        <f>IF('[1]p17'!$E$348&lt;&gt;0,'[1]p17'!$E$348," ")</f>
        <v>880</v>
      </c>
    </row>
    <row r="58" spans="1:17" s="2" customFormat="1" ht="11.25">
      <c r="A58" s="399"/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</row>
    <row r="59" spans="1:17" s="2" customFormat="1" ht="11.25">
      <c r="A59" s="341" t="str">
        <f>T('[1]p18'!$C$13:$G$13)</f>
        <v>Jaime Alves Barbosa Sobrinho</v>
      </c>
      <c r="B59" s="342"/>
      <c r="C59" s="342"/>
      <c r="D59" s="342"/>
      <c r="E59" s="343"/>
      <c r="F59" s="397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</row>
    <row r="60" spans="1:17" s="2" customFormat="1" ht="11.25">
      <c r="A60" s="51">
        <f>IF('[1]p18'!$A$345&lt;&gt;0,'[1]p18'!$A$345,"")</f>
      </c>
      <c r="B60" s="51">
        <f>IF('[1]p18'!$B$345&lt;&gt;0,'[1]p18'!$B$345,"")</f>
      </c>
      <c r="C60" s="51">
        <f>IF('[1]p18'!$C$345&lt;&gt;0,'[1]p18'!$C$345,"")</f>
      </c>
      <c r="D60" s="51">
        <f>IF('[1]p18'!$D$345&lt;&gt;0,'[1]p18'!$D$345,"")</f>
        <v>180</v>
      </c>
      <c r="E60" s="51">
        <f>IF('[1]p18'!$E$345&lt;&gt;0,'[1]p18'!$E$345,"")</f>
      </c>
      <c r="F60" s="28">
        <f>IF('[1]p18'!$F$345&lt;&gt;0,'[1]p18'!$F$345,"")</f>
        <v>260</v>
      </c>
      <c r="G60" s="28">
        <f>IF('[1]p18'!$G$345&lt;&gt;0,'[1]p18'!$G$345,"")</f>
      </c>
      <c r="H60" s="28">
        <f>IF('[1]p18'!$H$345&lt;&gt;0,'[1]p18'!$H$345,"")</f>
      </c>
      <c r="I60" s="28">
        <f>IF('[1]p18'!$I$345&lt;&gt;0,'[1]p18'!$I$345,"")</f>
        <v>280</v>
      </c>
      <c r="J60" s="28">
        <f>IF('[1]p18'!$J$345&lt;&gt;0,'[1]p18'!$J$345,"")</f>
      </c>
      <c r="K60" s="28">
        <f>IF('[1]p18'!$K$345&lt;&gt;0,'[1]p18'!$K$345,"")</f>
      </c>
      <c r="L60" s="28">
        <f>IF('[1]p18'!$L$345&lt;&gt;0,'[1]p18'!$L$345,"")</f>
      </c>
      <c r="M60" s="28" t="str">
        <f>IF('[1]p18'!$A$348&lt;&gt;0,'[1]p18'!$A$348," ")</f>
        <v> </v>
      </c>
      <c r="N60" s="28">
        <f>IF('[1]p18'!$B$348&lt;&gt;0,'[1]p18'!$B$348," ")</f>
        <v>80</v>
      </c>
      <c r="O60" s="28">
        <f>IF('[1]p18'!$C$348&lt;&gt;0,'[1]p18'!$C$348," ")</f>
        <v>60</v>
      </c>
      <c r="P60" s="28">
        <f>IF('[1]p18'!$D$348&lt;&gt;0,'[1]p18'!$D$348," ")</f>
        <v>30</v>
      </c>
      <c r="Q60" s="28">
        <f>IF('[1]p18'!$E$348&lt;&gt;0,'[1]p18'!$E$348," ")</f>
        <v>890</v>
      </c>
    </row>
    <row r="61" spans="1:17" s="2" customFormat="1" ht="11.25">
      <c r="A61" s="399"/>
      <c r="B61" s="399"/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</row>
    <row r="62" spans="1:17" s="2" customFormat="1" ht="11.25">
      <c r="A62" s="341" t="str">
        <f>T('[1]p19'!$C$13:$G$13)</f>
        <v>José de Arimatéia Fernandes</v>
      </c>
      <c r="B62" s="342"/>
      <c r="C62" s="342"/>
      <c r="D62" s="342"/>
      <c r="E62" s="343"/>
      <c r="F62" s="397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</row>
    <row r="63" spans="1:17" s="2" customFormat="1" ht="11.25">
      <c r="A63" s="51">
        <f>IF('[1]p19'!$A$345&lt;&gt;0,'[1]p19'!$A$345,"")</f>
      </c>
      <c r="B63" s="51">
        <f>IF('[1]p19'!$B$345&lt;&gt;0,'[1]p19'!$B$345,"")</f>
      </c>
      <c r="C63" s="51">
        <f>IF('[1]p19'!$C$345&lt;&gt;0,'[1]p19'!$C$345,"")</f>
        <v>180</v>
      </c>
      <c r="D63" s="51">
        <f>IF('[1]p19'!$D$345&lt;&gt;0,'[1]p19'!$D$345,"")</f>
        <v>180</v>
      </c>
      <c r="E63" s="51">
        <f>IF('[1]p19'!$E$345&lt;&gt;0,'[1]p19'!$E$345,"")</f>
      </c>
      <c r="F63" s="28">
        <f>IF('[1]p19'!$F$345&lt;&gt;0,'[1]p19'!$F$345,"")</f>
        <v>180</v>
      </c>
      <c r="G63" s="28">
        <f>IF('[1]p19'!$G$345&lt;&gt;0,'[1]p19'!$G$345,"")</f>
        <v>120</v>
      </c>
      <c r="H63" s="28">
        <f>IF('[1]p19'!$H$345&lt;&gt;0,'[1]p19'!$H$345,"")</f>
      </c>
      <c r="I63" s="28">
        <f>IF('[1]p19'!$I$345&lt;&gt;0,'[1]p19'!$I$345,"")</f>
        <v>90</v>
      </c>
      <c r="J63" s="28">
        <f>IF('[1]p19'!$J$345&lt;&gt;0,'[1]p19'!$J$345,"")</f>
      </c>
      <c r="K63" s="28">
        <f>IF('[1]p19'!$K$345&lt;&gt;0,'[1]p19'!$K$345,"")</f>
      </c>
      <c r="L63" s="28">
        <f>IF('[1]p19'!$L$345&lt;&gt;0,'[1]p19'!$L$345,"")</f>
        <v>16</v>
      </c>
      <c r="M63" s="28" t="str">
        <f>IF('[1]p19'!$A$348&lt;&gt;0,'[1]p19'!$A$348," ")</f>
        <v> </v>
      </c>
      <c r="N63" s="28">
        <f>IF('[1]p19'!$B$348&lt;&gt;0,'[1]p19'!$B$348," ")</f>
        <v>30</v>
      </c>
      <c r="O63" s="28">
        <f>IF('[1]p19'!$C$348&lt;&gt;0,'[1]p19'!$C$348," ")</f>
        <v>10</v>
      </c>
      <c r="P63" s="28" t="str">
        <f>IF('[1]p19'!$D$348&lt;&gt;0,'[1]p19'!$D$348," ")</f>
        <v> </v>
      </c>
      <c r="Q63" s="28">
        <f>IF('[1]p19'!$E$348&lt;&gt;0,'[1]p19'!$E$348," ")</f>
        <v>806</v>
      </c>
    </row>
    <row r="64" spans="1:17" s="2" customFormat="1" ht="11.25">
      <c r="A64" s="399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</row>
    <row r="65" spans="1:17" s="2" customFormat="1" ht="11.25">
      <c r="A65" s="341" t="str">
        <f>T('[1]p20'!$C$13:$G$13)</f>
        <v>José Lindomberg Possiano Barreiro</v>
      </c>
      <c r="B65" s="342"/>
      <c r="C65" s="342"/>
      <c r="D65" s="342"/>
      <c r="E65" s="343"/>
      <c r="F65" s="397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</row>
    <row r="66" spans="1:17" s="2" customFormat="1" ht="11.25">
      <c r="A66" s="51">
        <f>IF('[1]p20'!$A$345&lt;&gt;0,'[1]p20'!$A$345,"")</f>
      </c>
      <c r="B66" s="51">
        <f>IF('[1]p20'!$B$345&lt;&gt;0,'[1]p20'!$B$345,"")</f>
      </c>
      <c r="C66" s="51">
        <f>IF('[1]p20'!$C$345&lt;&gt;0,'[1]p20'!$C$345,"")</f>
      </c>
      <c r="D66" s="51">
        <f>IF('[1]p20'!$D$345&lt;&gt;0,'[1]p20'!$D$345,"")</f>
        <v>140</v>
      </c>
      <c r="E66" s="51">
        <f>IF('[1]p20'!$E$345&lt;&gt;0,'[1]p20'!$E$345,"")</f>
      </c>
      <c r="F66" s="28">
        <f>IF('[1]p20'!$F$345&lt;&gt;0,'[1]p20'!$F$345,"")</f>
        <v>280</v>
      </c>
      <c r="G66" s="28">
        <f>IF('[1]p20'!$G$345&lt;&gt;0,'[1]p20'!$G$345,"")</f>
        <v>70</v>
      </c>
      <c r="H66" s="28">
        <f>IF('[1]p20'!$H$345&lt;&gt;0,'[1]p20'!$H$345,"")</f>
      </c>
      <c r="I66" s="28">
        <f>IF('[1]p20'!$I$345&lt;&gt;0,'[1]p20'!$I$345,"")</f>
      </c>
      <c r="J66" s="28">
        <f>IF('[1]p20'!$J$345&lt;&gt;0,'[1]p20'!$J$345,"")</f>
      </c>
      <c r="K66" s="28">
        <f>IF('[1]p20'!$K$345&lt;&gt;0,'[1]p20'!$K$345,"")</f>
      </c>
      <c r="L66" s="28">
        <f>IF('[1]p20'!$L$345&lt;&gt;0,'[1]p20'!$L$345,"")</f>
      </c>
      <c r="M66" s="28" t="str">
        <f>IF('[1]p20'!$A$348&lt;&gt;0,'[1]p20'!$A$348," ")</f>
        <v> </v>
      </c>
      <c r="N66" s="28" t="str">
        <f>IF('[1]p20'!$B$348&lt;&gt;0,'[1]p20'!$B$348," ")</f>
        <v> </v>
      </c>
      <c r="O66" s="28" t="str">
        <f>IF('[1]p20'!$C$348&lt;&gt;0,'[1]p20'!$C$348," ")</f>
        <v> </v>
      </c>
      <c r="P66" s="28">
        <f>IF('[1]p20'!$D$348&lt;&gt;0,'[1]p20'!$D$348," ")</f>
        <v>108</v>
      </c>
      <c r="Q66" s="28">
        <f>IF('[1]p20'!$E$348&lt;&gt;0,'[1]p20'!$E$348," ")</f>
        <v>598</v>
      </c>
    </row>
    <row r="67" spans="1:17" s="2" customFormat="1" ht="11.25">
      <c r="A67" s="399"/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</row>
    <row r="68" spans="1:17" s="41" customFormat="1" ht="11.25">
      <c r="A68" s="341" t="str">
        <f>T('[1]p21'!$C$13:$G$13)</f>
        <v>José Luiz Neto</v>
      </c>
      <c r="B68" s="342"/>
      <c r="C68" s="342"/>
      <c r="D68" s="342"/>
      <c r="E68" s="343"/>
      <c r="F68" s="397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</row>
    <row r="69" spans="1:17" s="2" customFormat="1" ht="11.25">
      <c r="A69" s="51">
        <f>IF('[1]p21'!$A$345&lt;&gt;0,'[1]p21'!$A$345,"")</f>
      </c>
      <c r="B69" s="51">
        <f>IF('[1]p21'!$B$345&lt;&gt;0,'[1]p21'!$B$345,"")</f>
      </c>
      <c r="C69" s="51">
        <f>IF('[1]p21'!$C$345&lt;&gt;0,'[1]p21'!$C$345,"")</f>
      </c>
      <c r="D69" s="51">
        <f>IF('[1]p21'!$D$345&lt;&gt;0,'[1]p21'!$D$345,"")</f>
        <v>180</v>
      </c>
      <c r="E69" s="51">
        <f>IF('[1]p21'!$E$345&lt;&gt;0,'[1]p21'!$E$345,"")</f>
      </c>
      <c r="F69" s="28">
        <f>IF('[1]p21'!$F$345&lt;&gt;0,'[1]p21'!$F$345,"")</f>
        <v>360</v>
      </c>
      <c r="G69" s="28">
        <f>IF('[1]p21'!$G$345&lt;&gt;0,'[1]p21'!$G$345,"")</f>
        <v>126</v>
      </c>
      <c r="H69" s="28">
        <f>IF('[1]p21'!$H$345&lt;&gt;0,'[1]p21'!$H$345,"")</f>
      </c>
      <c r="I69" s="28">
        <f>IF('[1]p21'!$I$345&lt;&gt;0,'[1]p21'!$I$345,"")</f>
      </c>
      <c r="J69" s="28">
        <f>IF('[1]p21'!$J$345&lt;&gt;0,'[1]p21'!$J$345,"")</f>
      </c>
      <c r="K69" s="28">
        <f>IF('[1]p21'!$K$345&lt;&gt;0,'[1]p21'!$K$345,"")</f>
        <v>16</v>
      </c>
      <c r="L69" s="28">
        <f>IF('[1]p21'!$L$345&lt;&gt;0,'[1]p21'!$L$345,"")</f>
      </c>
      <c r="M69" s="28" t="str">
        <f>IF('[1]p21'!$A$348&lt;&gt;0,'[1]p21'!$A$348," ")</f>
        <v> </v>
      </c>
      <c r="N69" s="28">
        <f>IF('[1]p21'!$B$348&lt;&gt;0,'[1]p21'!$B$348," ")</f>
        <v>132</v>
      </c>
      <c r="O69" s="28">
        <f>IF('[1]p21'!$C$348&lt;&gt;0,'[1]p21'!$C$348," ")</f>
        <v>10</v>
      </c>
      <c r="P69" s="28">
        <f>IF('[1]p21'!$D$348&lt;&gt;0,'[1]p21'!$D$348," ")</f>
        <v>24</v>
      </c>
      <c r="Q69" s="28">
        <f>IF('[1]p21'!$E$348&lt;&gt;0,'[1]p21'!$E$348," ")</f>
        <v>848</v>
      </c>
    </row>
    <row r="70" spans="1:17" s="2" customFormat="1" ht="11.25">
      <c r="A70" s="399"/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</row>
    <row r="71" spans="1:17" s="41" customFormat="1" ht="11.25">
      <c r="A71" s="341" t="str">
        <f>T('[1]p22'!$C$13:$G$13)</f>
        <v>Joseilson Raimundo de Lima</v>
      </c>
      <c r="B71" s="342"/>
      <c r="C71" s="342"/>
      <c r="D71" s="342"/>
      <c r="E71" s="343"/>
      <c r="F71" s="397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</row>
    <row r="72" spans="1:17" s="2" customFormat="1" ht="11.25">
      <c r="A72" s="51">
        <f>IF('[1]p22'!$A$345&lt;&gt;0,'[1]p22'!$A$345,"")</f>
      </c>
      <c r="B72" s="51">
        <f>IF('[1]p22'!$B$345&lt;&gt;0,'[1]p22'!$B$345,"")</f>
      </c>
      <c r="C72" s="51">
        <f>IF('[1]p22'!$C$345&lt;&gt;0,'[1]p22'!$C$345,"")</f>
        <v>160</v>
      </c>
      <c r="D72" s="51">
        <f>IF('[1]p22'!$D$345&lt;&gt;0,'[1]p22'!$D$345,"")</f>
        <v>180</v>
      </c>
      <c r="E72" s="51">
        <f>IF('[1]p22'!$E$345&lt;&gt;0,'[1]p22'!$E$345,"")</f>
      </c>
      <c r="F72" s="28">
        <f>IF('[1]p22'!$F$345&lt;&gt;0,'[1]p22'!$F$345,"")</f>
        <v>180</v>
      </c>
      <c r="G72" s="28">
        <f>IF('[1]p22'!$G$345&lt;&gt;0,'[1]p22'!$G$345,"")</f>
        <v>100</v>
      </c>
      <c r="H72" s="28">
        <f>IF('[1]p22'!$H$345&lt;&gt;0,'[1]p22'!$H$345,"")</f>
      </c>
      <c r="I72" s="28">
        <f>IF('[1]p22'!$I$345&lt;&gt;0,'[1]p22'!$I$345,"")</f>
      </c>
      <c r="J72" s="28">
        <f>IF('[1]p22'!$J$345&lt;&gt;0,'[1]p22'!$J$345,"")</f>
        <v>160</v>
      </c>
      <c r="K72" s="28">
        <f>IF('[1]p22'!$K$345&lt;&gt;0,'[1]p22'!$K$345,"")</f>
      </c>
      <c r="L72" s="28">
        <f>IF('[1]p22'!$L$345&lt;&gt;0,'[1]p22'!$L$345,"")</f>
      </c>
      <c r="M72" s="28" t="str">
        <f>IF('[1]p22'!$A$348&lt;&gt;0,'[1]p22'!$A$348," ")</f>
        <v> </v>
      </c>
      <c r="N72" s="28" t="str">
        <f>IF('[1]p22'!$B$348&lt;&gt;0,'[1]p22'!$B$348," ")</f>
        <v> </v>
      </c>
      <c r="O72" s="28">
        <f>IF('[1]p22'!$C$348&lt;&gt;0,'[1]p22'!$C$348," ")</f>
        <v>20</v>
      </c>
      <c r="P72" s="28" t="str">
        <f>IF('[1]p22'!$D$348&lt;&gt;0,'[1]p22'!$D$348," ")</f>
        <v> </v>
      </c>
      <c r="Q72" s="28">
        <f>IF('[1]p22'!$E$348&lt;&gt;0,'[1]p22'!$E$348," ")</f>
        <v>800</v>
      </c>
    </row>
    <row r="73" spans="1:17" s="2" customFormat="1" ht="11.25">
      <c r="A73" s="399"/>
      <c r="B73" s="399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</row>
    <row r="74" spans="1:17" s="41" customFormat="1" ht="11.25">
      <c r="A74" s="341" t="str">
        <f>T('[1]p23'!$C$13:$G$13)</f>
        <v>Luiz Mendes Albuquerque Neto</v>
      </c>
      <c r="B74" s="342"/>
      <c r="C74" s="342"/>
      <c r="D74" s="342"/>
      <c r="E74" s="343"/>
      <c r="F74" s="397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</row>
    <row r="75" spans="1:17" s="2" customFormat="1" ht="11.25">
      <c r="A75" s="51">
        <f>IF('[1]p23'!$A$345&lt;&gt;0,'[1]p23'!$A$345,"")</f>
      </c>
      <c r="B75" s="51">
        <f>IF('[1]p23'!$B$345&lt;&gt;0,'[1]p23'!$B$345,"")</f>
      </c>
      <c r="C75" s="51">
        <f>IF('[1]p23'!$C$345&lt;&gt;0,'[1]p23'!$C$345,"")</f>
      </c>
      <c r="D75" s="51">
        <f>IF('[1]p23'!$D$345&lt;&gt;0,'[1]p23'!$D$345,"")</f>
        <v>180</v>
      </c>
      <c r="E75" s="51">
        <f>IF('[1]p23'!$E$345&lt;&gt;0,'[1]p23'!$E$345,"")</f>
      </c>
      <c r="F75" s="28">
        <f>IF('[1]p23'!$F$345&lt;&gt;0,'[1]p23'!$F$345,"")</f>
        <v>360</v>
      </c>
      <c r="G75" s="28">
        <f>IF('[1]p23'!$G$345&lt;&gt;0,'[1]p23'!$G$345,"")</f>
        <v>90</v>
      </c>
      <c r="H75" s="28">
        <f>IF('[1]p23'!$H$345&lt;&gt;0,'[1]p23'!$H$345,"")</f>
      </c>
      <c r="I75" s="28">
        <f>IF('[1]p23'!$I$345&lt;&gt;0,'[1]p23'!$I$345,"")</f>
      </c>
      <c r="J75" s="28">
        <f>IF('[1]p23'!$J$345&lt;&gt;0,'[1]p23'!$J$345,"")</f>
      </c>
      <c r="K75" s="28">
        <f>IF('[1]p23'!$K$345&lt;&gt;0,'[1]p23'!$K$345,"")</f>
        <v>138</v>
      </c>
      <c r="L75" s="28">
        <f>IF('[1]p23'!$L$345&lt;&gt;0,'[1]p23'!$L$345,"")</f>
      </c>
      <c r="M75" s="28" t="str">
        <f>IF('[1]p23'!$A$348&lt;&gt;0,'[1]p23'!$A$348," ")</f>
        <v> </v>
      </c>
      <c r="N75" s="28">
        <f>IF('[1]p23'!$B$348&lt;&gt;0,'[1]p23'!$B$348," ")</f>
        <v>116</v>
      </c>
      <c r="O75" s="28" t="str">
        <f>IF('[1]p23'!$C$348&lt;&gt;0,'[1]p23'!$C$348," ")</f>
        <v> </v>
      </c>
      <c r="P75" s="28" t="str">
        <f>IF('[1]p23'!$D$348&lt;&gt;0,'[1]p23'!$D$348," ")</f>
        <v> </v>
      </c>
      <c r="Q75" s="28">
        <f>IF('[1]p23'!$E$348&lt;&gt;0,'[1]p23'!$E$348," ")</f>
        <v>884</v>
      </c>
    </row>
    <row r="76" spans="1:17" s="2" customFormat="1" ht="11.25">
      <c r="A76" s="399"/>
      <c r="B76" s="399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</row>
    <row r="77" spans="1:17" s="41" customFormat="1" ht="11.25">
      <c r="A77" s="341" t="str">
        <f>T('[1]p24'!$C$13:$G$13)</f>
        <v>Marco Aurélio Soares Souto</v>
      </c>
      <c r="B77" s="342"/>
      <c r="C77" s="342"/>
      <c r="D77" s="342"/>
      <c r="E77" s="343"/>
      <c r="F77" s="397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</row>
    <row r="78" spans="1:17" s="2" customFormat="1" ht="11.25">
      <c r="A78" s="51">
        <f>IF('[1]p24'!$A$345&lt;&gt;0,'[1]p24'!$A$345,"")</f>
      </c>
      <c r="B78" s="51">
        <f>IF('[1]p24'!$B$345&lt;&gt;0,'[1]p24'!$B$345,"")</f>
      </c>
      <c r="C78" s="51">
        <f>IF('[1]p24'!$C$345&lt;&gt;0,'[1]p24'!$C$345,"")</f>
      </c>
      <c r="D78" s="51">
        <f>IF('[1]p24'!$D$345&lt;&gt;0,'[1]p24'!$D$345,"")</f>
        <v>60</v>
      </c>
      <c r="E78" s="51">
        <f>IF('[1]p24'!$E$345&lt;&gt;0,'[1]p24'!$E$345,"")</f>
        <v>60</v>
      </c>
      <c r="F78" s="28">
        <f>IF('[1]p24'!$F$345&lt;&gt;0,'[1]p24'!$F$345,"")</f>
        <v>120</v>
      </c>
      <c r="G78" s="28">
        <f>IF('[1]p24'!$G$345&lt;&gt;0,'[1]p24'!$G$345,"")</f>
      </c>
      <c r="H78" s="28">
        <f>IF('[1]p24'!$H$345&lt;&gt;0,'[1]p24'!$H$345,"")</f>
        <v>150</v>
      </c>
      <c r="I78" s="28">
        <f>IF('[1]p24'!$I$345&lt;&gt;0,'[1]p24'!$I$345,"")</f>
        <v>250</v>
      </c>
      <c r="J78" s="28">
        <f>IF('[1]p24'!$J$345&lt;&gt;0,'[1]p24'!$J$345,"")</f>
      </c>
      <c r="K78" s="28">
        <f>IF('[1]p24'!$K$345&lt;&gt;0,'[1]p24'!$K$345,"")</f>
      </c>
      <c r="L78" s="28">
        <f>IF('[1]p24'!$L$345&lt;&gt;0,'[1]p24'!$L$345,"")</f>
      </c>
      <c r="M78" s="28">
        <f>IF('[1]p24'!$A$348&lt;&gt;0,'[1]p24'!$A$348," ")</f>
        <v>300</v>
      </c>
      <c r="N78" s="28" t="str">
        <f>IF('[1]p24'!$B$348&lt;&gt;0,'[1]p24'!$B$348," ")</f>
        <v> </v>
      </c>
      <c r="O78" s="28" t="str">
        <f>IF('[1]p24'!$C$348&lt;&gt;0,'[1]p24'!$C$348," ")</f>
        <v> </v>
      </c>
      <c r="P78" s="28" t="str">
        <f>IF('[1]p24'!$D$348&lt;&gt;0,'[1]p24'!$D$348," ")</f>
        <v> </v>
      </c>
      <c r="Q78" s="28">
        <f>IF('[1]p24'!$E$348&lt;&gt;0,'[1]p24'!$E$348," ")</f>
        <v>940</v>
      </c>
    </row>
    <row r="79" spans="1:17" s="2" customFormat="1" ht="11.25">
      <c r="A79" s="399"/>
      <c r="B79" s="399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</row>
    <row r="80" spans="1:17" s="41" customFormat="1" ht="11.25">
      <c r="A80" s="341" t="str">
        <f>T('[1]p25'!$C$13:$G$13)</f>
        <v>Marisa de Sales Monteiro</v>
      </c>
      <c r="B80" s="342"/>
      <c r="C80" s="342"/>
      <c r="D80" s="342"/>
      <c r="E80" s="343"/>
      <c r="F80" s="397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</row>
    <row r="81" spans="1:17" s="2" customFormat="1" ht="11.25">
      <c r="A81" s="51">
        <f>IF('[1]p25'!$A$345&lt;&gt;0,'[1]p25'!$A$345,"")</f>
      </c>
      <c r="B81" s="51">
        <f>IF('[1]p25'!$B$345&lt;&gt;0,'[1]p25'!$B$345,"")</f>
        <v>176</v>
      </c>
      <c r="C81" s="51">
        <f>IF('[1]p25'!$C$345&lt;&gt;0,'[1]p25'!$C$345,"")</f>
      </c>
      <c r="D81" s="51">
        <f>IF('[1]p25'!$D$345&lt;&gt;0,'[1]p25'!$D$345,"")</f>
        <v>160</v>
      </c>
      <c r="E81" s="51">
        <f>IF('[1]p25'!$E$345&lt;&gt;0,'[1]p25'!$E$345,"")</f>
      </c>
      <c r="F81" s="28">
        <f>IF('[1]p25'!$F$345&lt;&gt;0,'[1]p25'!$F$345,"")</f>
        <v>320</v>
      </c>
      <c r="G81" s="28">
        <f>IF('[1]p25'!$G$345&lt;&gt;0,'[1]p25'!$G$345,"")</f>
      </c>
      <c r="H81" s="28">
        <f>IF('[1]p25'!$H$345&lt;&gt;0,'[1]p25'!$H$345,"")</f>
      </c>
      <c r="I81" s="28">
        <f>IF('[1]p25'!$I$345&lt;&gt;0,'[1]p25'!$I$345,"")</f>
      </c>
      <c r="J81" s="28">
        <f>IF('[1]p25'!$J$345&lt;&gt;0,'[1]p25'!$J$345,"")</f>
      </c>
      <c r="K81" s="28">
        <f>IF('[1]p25'!$K$345&lt;&gt;0,'[1]p25'!$K$345,"")</f>
      </c>
      <c r="L81" s="28">
        <f>IF('[1]p25'!$L$345&lt;&gt;0,'[1]p25'!$L$345,"")</f>
      </c>
      <c r="M81" s="28" t="str">
        <f>IF('[1]p25'!$A$348&lt;&gt;0,'[1]p25'!$A$348," ")</f>
        <v> </v>
      </c>
      <c r="N81" s="28" t="str">
        <f>IF('[1]p25'!$B$348&lt;&gt;0,'[1]p25'!$B$348," ")</f>
        <v> </v>
      </c>
      <c r="O81" s="28" t="str">
        <f>IF('[1]p25'!$C$348&lt;&gt;0,'[1]p25'!$C$348," ")</f>
        <v> </v>
      </c>
      <c r="P81" s="28" t="str">
        <f>IF('[1]p25'!$D$348&lt;&gt;0,'[1]p25'!$D$348," ")</f>
        <v> </v>
      </c>
      <c r="Q81" s="28">
        <f>IF('[1]p25'!$E$348&lt;&gt;0,'[1]p25'!$E$348," ")</f>
        <v>656</v>
      </c>
    </row>
    <row r="82" spans="1:17" s="2" customFormat="1" ht="11.25">
      <c r="A82" s="399"/>
      <c r="B82" s="399"/>
      <c r="C82" s="399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Q82" s="399"/>
    </row>
    <row r="83" spans="1:17" s="41" customFormat="1" ht="11.25">
      <c r="A83" s="341" t="str">
        <f>T('[1]p26'!$C$13:$G$13)</f>
        <v>Miriam Costa</v>
      </c>
      <c r="B83" s="342"/>
      <c r="C83" s="342"/>
      <c r="D83" s="342"/>
      <c r="E83" s="343"/>
      <c r="F83" s="397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</row>
    <row r="84" spans="1:17" s="2" customFormat="1" ht="11.25">
      <c r="A84" s="28">
        <f>IF('[1]p26'!$A$345&lt;&gt;0,'[1]p26'!$A$345,"")</f>
      </c>
      <c r="B84" s="28">
        <f>IF('[1]p26'!$B$345&lt;&gt;0,'[1]p26'!$B$345,"")</f>
      </c>
      <c r="C84" s="28">
        <f>IF('[1]p26'!$C$345&lt;&gt;0,'[1]p26'!$C$345,"")</f>
      </c>
      <c r="D84" s="28">
        <f>IF('[1]p26'!$D$345&lt;&gt;0,'[1]p26'!$D$345,"")</f>
        <v>180</v>
      </c>
      <c r="E84" s="28">
        <f>IF('[1]p26'!$E$345&lt;&gt;0,'[1]p26'!$E$345,"")</f>
      </c>
      <c r="F84" s="28">
        <f>IF('[1]p26'!$F$345&lt;&gt;0,'[1]p26'!$F$345,"")</f>
        <v>180</v>
      </c>
      <c r="G84" s="28">
        <f>IF('[1]p26'!$G$345&lt;&gt;0,'[1]p26'!$G$345,"")</f>
        <v>60</v>
      </c>
      <c r="H84" s="28">
        <f>IF('[1]p26'!$H$345&lt;&gt;0,'[1]p26'!$H$345,"")</f>
      </c>
      <c r="I84" s="28">
        <f>IF('[1]p26'!$I$345&lt;&gt;0,'[1]p26'!$I$345,"")</f>
      </c>
      <c r="J84" s="28">
        <f>IF('[1]p26'!$J$345&lt;&gt;0,'[1]p26'!$J$345,"")</f>
        <v>400</v>
      </c>
      <c r="K84" s="28">
        <f>IF('[1]p26'!$K$345&lt;&gt;0,'[1]p26'!$K$345,"")</f>
      </c>
      <c r="L84" s="28">
        <f>IF('[1]p26'!$L$345&lt;&gt;0,'[1]p26'!$L$345,"")</f>
        <v>14</v>
      </c>
      <c r="M84" s="28" t="str">
        <f>IF('[1]p26'!$A$348&lt;&gt;0,'[1]p26'!$A$348," ")</f>
        <v> </v>
      </c>
      <c r="N84" s="28" t="str">
        <f>IF('[1]p26'!$B$348&lt;&gt;0,'[1]p26'!$B$348," ")</f>
        <v> </v>
      </c>
      <c r="O84" s="28" t="str">
        <f>IF('[1]p26'!$C$348&lt;&gt;0,'[1]p26'!$C$348," ")</f>
        <v> </v>
      </c>
      <c r="P84" s="28" t="str">
        <f>IF('[1]p26'!$D$348&lt;&gt;0,'[1]p26'!$D$348," ")</f>
        <v> </v>
      </c>
      <c r="Q84" s="28">
        <f>IF('[1]p26'!$E$348&lt;&gt;0,'[1]p26'!$E$348," ")</f>
        <v>834</v>
      </c>
    </row>
    <row r="85" spans="1:17" s="2" customFormat="1" ht="11.25">
      <c r="A85" s="399"/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9"/>
    </row>
    <row r="86" spans="1:17" s="41" customFormat="1" ht="11.25">
      <c r="A86" s="341" t="str">
        <f>T('[1]p27'!$C$13:$G$13)</f>
        <v>Rosana Marques da Silva</v>
      </c>
      <c r="B86" s="342"/>
      <c r="C86" s="342"/>
      <c r="D86" s="342"/>
      <c r="E86" s="34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s="2" customFormat="1" ht="11.25">
      <c r="A87" s="28">
        <f>IF('[1]p27'!$A$345&lt;&gt;0,'[1]p27'!$A$345,"")</f>
      </c>
      <c r="B87" s="28">
        <f>IF('[1]p27'!$B$345&lt;&gt;0,'[1]p27'!$B$345,"")</f>
      </c>
      <c r="C87" s="28">
        <f>IF('[1]p27'!$C$345&lt;&gt;0,'[1]p27'!$C$345,"")</f>
      </c>
      <c r="D87" s="28">
        <f>IF('[1]p27'!$D$345&lt;&gt;0,'[1]p27'!$D$345,"")</f>
        <v>120</v>
      </c>
      <c r="E87" s="28">
        <f>IF('[1]p27'!$E$345&lt;&gt;0,'[1]p27'!$E$345,"")</f>
      </c>
      <c r="F87" s="28">
        <f>IF('[1]p27'!$F$345&lt;&gt;0,'[1]p27'!$F$345,"")</f>
        <v>100</v>
      </c>
      <c r="G87" s="28">
        <f>IF('[1]p27'!$G$345&lt;&gt;0,'[1]p27'!$G$345,"")</f>
        <v>160</v>
      </c>
      <c r="H87" s="28">
        <f>IF('[1]p27'!$H$345&lt;&gt;0,'[1]p27'!$H$345,"")</f>
        <v>60</v>
      </c>
      <c r="I87" s="28">
        <f>IF('[1]p27'!$I$345&lt;&gt;0,'[1]p27'!$I$345,"")</f>
        <v>40</v>
      </c>
      <c r="J87" s="28">
        <f>IF('[1]p27'!$J$345&lt;&gt;0,'[1]p27'!$J$345,"")</f>
      </c>
      <c r="K87" s="28">
        <f>IF('[1]p27'!$K$345&lt;&gt;0,'[1]p27'!$K$345,"")</f>
        <v>50</v>
      </c>
      <c r="L87" s="28">
        <f>IF('[1]p27'!$L$345&lt;&gt;0,'[1]p27'!$L$345,"")</f>
      </c>
      <c r="M87" s="28">
        <f>IF('[1]p27'!$A$348&lt;&gt;0,'[1]p27'!$A$348," ")</f>
        <v>400</v>
      </c>
      <c r="N87" s="28" t="str">
        <f>IF('[1]p27'!$B$348&lt;&gt;0,'[1]p27'!$B$348," ")</f>
        <v> </v>
      </c>
      <c r="O87" s="28">
        <f>IF('[1]p27'!$C$348&lt;&gt;0,'[1]p27'!$C$348," ")</f>
        <v>8</v>
      </c>
      <c r="P87" s="28">
        <f>IF('[1]p27'!$D$348&lt;&gt;0,'[1]p27'!$D$348," ")</f>
        <v>30</v>
      </c>
      <c r="Q87" s="28">
        <f>IF('[1]p27'!$E$348&lt;&gt;0,'[1]p27'!$E$348," ")</f>
        <v>968</v>
      </c>
    </row>
    <row r="88" spans="1:17" s="2" customFormat="1" ht="11.25">
      <c r="A88" s="399"/>
      <c r="B88" s="399"/>
      <c r="C88" s="399"/>
      <c r="D88" s="399"/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Q88" s="399"/>
    </row>
    <row r="89" spans="1:17" s="41" customFormat="1" ht="11.25">
      <c r="A89" s="341" t="str">
        <f>T('[1]p28'!$C$13:$G$13)</f>
        <v>Rosângela Silveira do Nascimento</v>
      </c>
      <c r="B89" s="342"/>
      <c r="C89" s="342"/>
      <c r="D89" s="342"/>
      <c r="E89" s="343"/>
      <c r="F89" s="397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</row>
    <row r="90" spans="1:17" s="2" customFormat="1" ht="11.25">
      <c r="A90" s="28">
        <f>IF('[1]p28'!$A$345&lt;&gt;0,'[1]p28'!$A$345,"")</f>
      </c>
      <c r="B90" s="28">
        <f>IF('[1]p28'!$B$345&lt;&gt;0,'[1]p28'!$B$345,"")</f>
      </c>
      <c r="C90" s="28">
        <f>IF('[1]p28'!$C$345&lt;&gt;0,'[1]p28'!$C$345,"")</f>
        <v>200</v>
      </c>
      <c r="D90" s="28">
        <f>IF('[1]p28'!$D$345&lt;&gt;0,'[1]p28'!$D$345,"")</f>
        <v>210</v>
      </c>
      <c r="E90" s="28">
        <f>IF('[1]p28'!$E$345&lt;&gt;0,'[1]p28'!$E$345,"")</f>
      </c>
      <c r="F90" s="28">
        <f>IF('[1]p28'!$F$345&lt;&gt;0,'[1]p28'!$F$345,"")</f>
        <v>210</v>
      </c>
      <c r="G90" s="28">
        <f>IF('[1]p28'!$G$345&lt;&gt;0,'[1]p28'!$G$345,"")</f>
      </c>
      <c r="H90" s="28">
        <f>IF('[1]p28'!$H$345&lt;&gt;0,'[1]p28'!$H$345,"")</f>
      </c>
      <c r="I90" s="28">
        <f>IF('[1]p28'!$I$345&lt;&gt;0,'[1]p28'!$I$345,"")</f>
      </c>
      <c r="J90" s="28">
        <f>IF('[1]p28'!$J$345&lt;&gt;0,'[1]p28'!$J$345,"")</f>
      </c>
      <c r="K90" s="28">
        <f>IF('[1]p28'!$K$345&lt;&gt;0,'[1]p28'!$K$345,"")</f>
      </c>
      <c r="L90" s="28">
        <f>IF('[1]p28'!$L$345&lt;&gt;0,'[1]p28'!$L$345,"")</f>
      </c>
      <c r="M90" s="28" t="str">
        <f>IF('[1]p28'!$A$348&lt;&gt;0,'[1]p28'!$A$348," ")</f>
        <v> </v>
      </c>
      <c r="N90" s="28">
        <f>IF('[1]p28'!$B$348&lt;&gt;0,'[1]p28'!$B$348," ")</f>
        <v>180</v>
      </c>
      <c r="O90" s="28">
        <f>IF('[1]p28'!$C$348&lt;&gt;0,'[1]p28'!$C$348," ")</f>
        <v>26</v>
      </c>
      <c r="P90" s="28">
        <f>IF('[1]p28'!$D$348&lt;&gt;0,'[1]p28'!$D$348," ")</f>
        <v>100</v>
      </c>
      <c r="Q90" s="28">
        <f>IF('[1]p28'!$E$348&lt;&gt;0,'[1]p28'!$E$348," ")</f>
        <v>926</v>
      </c>
    </row>
    <row r="91" spans="1:17" s="2" customFormat="1" ht="11.25">
      <c r="A91" s="399"/>
      <c r="B91" s="399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</row>
    <row r="92" spans="1:17" s="41" customFormat="1" ht="11.25">
      <c r="A92" s="341" t="str">
        <f>T('[1]p29'!$C$13:$G$13)</f>
        <v>Sérgio Mota Alves</v>
      </c>
      <c r="B92" s="342"/>
      <c r="C92" s="342"/>
      <c r="D92" s="342"/>
      <c r="E92" s="343"/>
      <c r="F92" s="397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</row>
    <row r="93" spans="1:17" s="2" customFormat="1" ht="11.25">
      <c r="A93" s="51">
        <f>IF('[1]p29'!$A$345&lt;&gt;0,'[1]p29'!$A$345,"")</f>
        <v>1280</v>
      </c>
      <c r="B93" s="51">
        <f>IF('[1]p29'!$B$345&lt;&gt;0,'[1]p29'!$B$345,"")</f>
      </c>
      <c r="C93" s="51">
        <f>IF('[1]p29'!$C$345&lt;&gt;0,'[1]p29'!$C$345,"")</f>
      </c>
      <c r="D93" s="51">
        <f>IF('[1]p29'!$D$345&lt;&gt;0,'[1]p29'!$D$345,"")</f>
      </c>
      <c r="E93" s="51">
        <f>IF('[1]p29'!$E$345&lt;&gt;0,'[1]p29'!$E$345,"")</f>
      </c>
      <c r="F93" s="28">
        <f>IF('[1]p29'!$F$345&lt;&gt;0,'[1]p29'!$F$345,"")</f>
      </c>
      <c r="G93" s="28">
        <f>IF('[1]p29'!$G$345&lt;&gt;0,'[1]p29'!$G$345,"")</f>
      </c>
      <c r="H93" s="28">
        <f>IF('[1]p29'!$H$345&lt;&gt;0,'[1]p29'!$H$345,"")</f>
      </c>
      <c r="I93" s="28">
        <f>IF('[1]p29'!$I$345&lt;&gt;0,'[1]p29'!$I$345,"")</f>
      </c>
      <c r="J93" s="28">
        <f>IF('[1]p29'!$J$345&lt;&gt;0,'[1]p29'!$J$345,"")</f>
      </c>
      <c r="K93" s="28">
        <f>IF('[1]p29'!$K$345&lt;&gt;0,'[1]p29'!$K$345,"")</f>
      </c>
      <c r="L93" s="28">
        <f>IF('[1]p29'!$L$345&lt;&gt;0,'[1]p29'!$L$345,"")</f>
      </c>
      <c r="M93" s="28" t="str">
        <f>IF('[1]p29'!$A$348&lt;&gt;0,'[1]p29'!$A$348," ")</f>
        <v> </v>
      </c>
      <c r="N93" s="28" t="str">
        <f>IF('[1]p29'!$B$348&lt;&gt;0,'[1]p29'!$B$348," ")</f>
        <v> </v>
      </c>
      <c r="O93" s="28" t="str">
        <f>IF('[1]p29'!$C$348&lt;&gt;0,'[1]p29'!$C$348," ")</f>
        <v> </v>
      </c>
      <c r="P93" s="28" t="str">
        <f>IF('[1]p29'!$D$348&lt;&gt;0,'[1]p29'!$D$348," ")</f>
        <v> </v>
      </c>
      <c r="Q93" s="28">
        <f>IF('[1]p29'!$E$348&lt;&gt;0,'[1]p29'!$E$348," ")</f>
        <v>1280</v>
      </c>
    </row>
    <row r="94" spans="1:17" s="2" customFormat="1" ht="11.25">
      <c r="A94" s="399"/>
      <c r="B94" s="399"/>
      <c r="C94" s="399"/>
      <c r="D94" s="399"/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Q94" s="399"/>
    </row>
    <row r="95" spans="1:17" s="41" customFormat="1" ht="11.25">
      <c r="A95" s="341" t="str">
        <f>T('[1]p30'!$C$13:$G$13)</f>
        <v>Vandik Estevam Barbosa</v>
      </c>
      <c r="B95" s="342"/>
      <c r="C95" s="342"/>
      <c r="D95" s="342"/>
      <c r="E95" s="343"/>
      <c r="F95" s="397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</row>
    <row r="96" spans="1:17" s="2" customFormat="1" ht="11.25">
      <c r="A96" s="51">
        <f>IF('[1]p30'!$A$345&lt;&gt;0,'[1]p30'!$A$345,"")</f>
      </c>
      <c r="B96" s="51">
        <f>IF('[1]p30'!$B$345&lt;&gt;0,'[1]p30'!$B$345,"")</f>
      </c>
      <c r="C96" s="51">
        <f>IF('[1]p30'!$C$345&lt;&gt;0,'[1]p30'!$C$345,"")</f>
      </c>
      <c r="D96" s="51">
        <f>IF('[1]p30'!$D$345&lt;&gt;0,'[1]p30'!$D$345,"")</f>
        <v>180</v>
      </c>
      <c r="E96" s="51">
        <f>IF('[1]p30'!$E$345&lt;&gt;0,'[1]p30'!$E$345,"")</f>
      </c>
      <c r="F96" s="28">
        <f>IF('[1]p30'!$F$345&lt;&gt;0,'[1]p30'!$F$345,"")</f>
        <v>315</v>
      </c>
      <c r="G96" s="28">
        <f>IF('[1]p30'!$G$345&lt;&gt;0,'[1]p30'!$G$345,"")</f>
        <v>256</v>
      </c>
      <c r="H96" s="28">
        <f>IF('[1]p30'!$H$345&lt;&gt;0,'[1]p30'!$H$345,"")</f>
      </c>
      <c r="I96" s="28">
        <f>IF('[1]p30'!$I$345&lt;&gt;0,'[1]p30'!$I$345,"")</f>
      </c>
      <c r="J96" s="28">
        <f>IF('[1]p30'!$J$345&lt;&gt;0,'[1]p30'!$J$345,"")</f>
      </c>
      <c r="K96" s="28">
        <f>IF('[1]p30'!$K$345&lt;&gt;0,'[1]p30'!$K$345,"")</f>
        <v>128</v>
      </c>
      <c r="L96" s="28">
        <f>IF('[1]p30'!$L$345&lt;&gt;0,'[1]p30'!$L$345,"")</f>
      </c>
      <c r="M96" s="28" t="str">
        <f>IF('[1]p30'!$A$348&lt;&gt;0,'[1]p30'!$A$348," ")</f>
        <v> </v>
      </c>
      <c r="N96" s="28" t="str">
        <f>IF('[1]p30'!$B$348&lt;&gt;0,'[1]p30'!$B$348," ")</f>
        <v> </v>
      </c>
      <c r="O96" s="28">
        <f>IF('[1]p30'!$C$348&lt;&gt;0,'[1]p30'!$C$348," ")</f>
        <v>10</v>
      </c>
      <c r="P96" s="28" t="str">
        <f>IF('[1]p30'!$D$348&lt;&gt;0,'[1]p30'!$D$348," ")</f>
        <v> </v>
      </c>
      <c r="Q96" s="28">
        <f>IF('[1]p30'!$E$348&lt;&gt;0,'[1]p30'!$E$348," ")</f>
        <v>889</v>
      </c>
    </row>
    <row r="97" spans="1:17" s="2" customFormat="1" ht="11.25">
      <c r="A97" s="399"/>
      <c r="B97" s="399"/>
      <c r="C97" s="399"/>
      <c r="D97" s="399"/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Q97" s="399"/>
    </row>
    <row r="98" spans="1:17" s="41" customFormat="1" ht="11.25">
      <c r="A98" s="341" t="str">
        <f>T('[1]p31'!$C$13:$G$13)</f>
        <v>Vânio Fragoso de Melo</v>
      </c>
      <c r="B98" s="342"/>
      <c r="C98" s="342"/>
      <c r="D98" s="342"/>
      <c r="E98" s="343"/>
      <c r="F98" s="397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</row>
    <row r="99" spans="1:17" s="2" customFormat="1" ht="11.25">
      <c r="A99" s="51">
        <f>IF('[1]p31'!$A$345&lt;&gt;0,'[1]p31'!$A$345,"")</f>
      </c>
      <c r="B99" s="51">
        <f>IF('[1]p31'!$B$345&lt;&gt;0,'[1]p31'!$B$345,"")</f>
      </c>
      <c r="C99" s="51">
        <f>IF('[1]p31'!$C$345&lt;&gt;0,'[1]p31'!$C$345,"")</f>
      </c>
      <c r="D99" s="51">
        <f>IF('[1]p31'!$D$345&lt;&gt;0,'[1]p31'!$D$345,"")</f>
        <v>150</v>
      </c>
      <c r="E99" s="51">
        <f>IF('[1]p31'!$E$345&lt;&gt;0,'[1]p31'!$E$345,"")</f>
        <v>60</v>
      </c>
      <c r="F99" s="28">
        <f>IF('[1]p31'!$F$345&lt;&gt;0,'[1]p31'!$F$345,"")</f>
        <v>330</v>
      </c>
      <c r="G99" s="28">
        <f>IF('[1]p31'!$G$345&lt;&gt;0,'[1]p31'!$G$345,"")</f>
        <v>64</v>
      </c>
      <c r="H99" s="28">
        <f>IF('[1]p31'!$H$345&lt;&gt;0,'[1]p31'!$H$345,"")</f>
      </c>
      <c r="I99" s="28">
        <f>IF('[1]p31'!$I$345&lt;&gt;0,'[1]p31'!$I$345,"")</f>
      </c>
      <c r="J99" s="28">
        <f>IF('[1]p31'!$J$345&lt;&gt;0,'[1]p31'!$J$345,"")</f>
      </c>
      <c r="K99" s="28">
        <f>IF('[1]p31'!$K$345&lt;&gt;0,'[1]p31'!$K$345,"")</f>
        <v>8</v>
      </c>
      <c r="L99" s="28">
        <f>IF('[1]p31'!$L$345&lt;&gt;0,'[1]p31'!$L$345,"")</f>
      </c>
      <c r="M99" s="28" t="str">
        <f>IF('[1]p31'!$A$348&lt;&gt;0,'[1]p31'!$A$348," ")</f>
        <v> </v>
      </c>
      <c r="N99" s="28" t="str">
        <f>IF('[1]p31'!$B$348&lt;&gt;0,'[1]p31'!$B$348," ")</f>
        <v> </v>
      </c>
      <c r="O99" s="28">
        <f>IF('[1]p31'!$C$348&lt;&gt;0,'[1]p31'!$C$348," ")</f>
        <v>10</v>
      </c>
      <c r="P99" s="28">
        <f>IF('[1]p31'!$D$348&lt;&gt;0,'[1]p31'!$D$348," ")</f>
        <v>180</v>
      </c>
      <c r="Q99" s="28">
        <f>IF('[1]p31'!$E$348&lt;&gt;0,'[1]p31'!$E$348," ")</f>
        <v>802</v>
      </c>
    </row>
    <row r="100" spans="1:17" s="2" customFormat="1" ht="11.25">
      <c r="A100" s="399"/>
      <c r="B100" s="399"/>
      <c r="C100" s="399"/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Q100" s="399"/>
    </row>
    <row r="101" spans="1:17" s="41" customFormat="1" ht="11.25">
      <c r="A101" s="341" t="str">
        <f>T('[1]p32'!$C$13:$G$13)</f>
        <v>Alecxandro Alves Vieira</v>
      </c>
      <c r="B101" s="342"/>
      <c r="C101" s="342"/>
      <c r="D101" s="342"/>
      <c r="E101" s="343"/>
      <c r="F101" s="397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</row>
    <row r="102" spans="1:17" s="2" customFormat="1" ht="11.25">
      <c r="A102" s="51">
        <f>IF('[1]p32'!$A$345&lt;&gt;0,'[1]p32'!$A$345,"")</f>
      </c>
      <c r="B102" s="51">
        <f>IF('[1]p32'!$B$345&lt;&gt;0,'[1]p32'!$B$345,"")</f>
      </c>
      <c r="C102" s="51">
        <f>IF('[1]p32'!$C$345&lt;&gt;0,'[1]p32'!$C$345,"")</f>
      </c>
      <c r="D102" s="51">
        <f>IF('[1]p32'!$D$345&lt;&gt;0,'[1]p32'!$D$345,"")</f>
      </c>
      <c r="E102" s="51">
        <f>IF('[1]p32'!$E$345&lt;&gt;0,'[1]p32'!$E$345,"")</f>
      </c>
      <c r="F102" s="28">
        <f>IF('[1]p32'!$F$345&lt;&gt;0,'[1]p32'!$F$345,"")</f>
      </c>
      <c r="G102" s="28">
        <f>IF('[1]p32'!$G$345&lt;&gt;0,'[1]p32'!$G$345,"")</f>
      </c>
      <c r="H102" s="28">
        <f>IF('[1]p32'!$H$345&lt;&gt;0,'[1]p32'!$H$345,"")</f>
      </c>
      <c r="I102" s="28">
        <f>IF('[1]p32'!$I$345&lt;&gt;0,'[1]p32'!$I$345,"")</f>
      </c>
      <c r="J102" s="28">
        <f>IF('[1]p32'!$J$345&lt;&gt;0,'[1]p32'!$J$345,"")</f>
      </c>
      <c r="K102" s="28">
        <f>IF('[1]p32'!$K$345&lt;&gt;0,'[1]p32'!$K$345,"")</f>
      </c>
      <c r="L102" s="28">
        <f>IF('[1]p32'!$L$345&lt;&gt;0,'[1]p32'!$L$345,"")</f>
      </c>
      <c r="M102" s="28" t="str">
        <f>IF('[1]p32'!$A$348&lt;&gt;0,'[1]p32'!$A$348," ")</f>
        <v> </v>
      </c>
      <c r="N102" s="28" t="str">
        <f>IF('[1]p32'!$B$348&lt;&gt;0,'[1]p32'!$B$348," ")</f>
        <v> </v>
      </c>
      <c r="O102" s="28" t="str">
        <f>IF('[1]p32'!$C$348&lt;&gt;0,'[1]p32'!$C$348," ")</f>
        <v> </v>
      </c>
      <c r="P102" s="28" t="str">
        <f>IF('[1]p32'!$D$348&lt;&gt;0,'[1]p32'!$D$348," ")</f>
        <v> </v>
      </c>
      <c r="Q102" s="28" t="str">
        <f>IF('[1]p32'!$E$348&lt;&gt;0,'[1]p32'!$E$348," ")</f>
        <v> </v>
      </c>
    </row>
    <row r="103" spans="1:17" s="2" customFormat="1" ht="11.25">
      <c r="A103" s="399"/>
      <c r="B103" s="399"/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Q103" s="399"/>
    </row>
    <row r="104" spans="1:17" s="2" customFormat="1" ht="11.25">
      <c r="A104" s="341" t="str">
        <f>T('[1]p33'!$C$13:$G$13)</f>
        <v>Amanda dos Santos Gomes</v>
      </c>
      <c r="B104" s="342"/>
      <c r="C104" s="342"/>
      <c r="D104" s="342"/>
      <c r="E104" s="343"/>
      <c r="F104" s="397"/>
      <c r="G104" s="398"/>
      <c r="H104" s="398"/>
      <c r="I104" s="398"/>
      <c r="J104" s="398"/>
      <c r="K104" s="398"/>
      <c r="L104" s="398"/>
      <c r="M104" s="398"/>
      <c r="N104" s="398"/>
      <c r="O104" s="398"/>
      <c r="P104" s="398"/>
      <c r="Q104" s="398"/>
    </row>
    <row r="105" spans="1:17" s="2" customFormat="1" ht="11.25">
      <c r="A105" s="51">
        <f>IF('[1]p33'!$A$345&lt;&gt;0,'[1]p33'!$A$345,"")</f>
      </c>
      <c r="B105" s="51">
        <f>IF('[1]p33'!$B$345&lt;&gt;0,'[1]p33'!$B$345,"")</f>
      </c>
      <c r="C105" s="51">
        <f>IF('[1]p33'!$C$345&lt;&gt;0,'[1]p33'!$C$345,"")</f>
      </c>
      <c r="D105" s="51">
        <f>IF('[1]p33'!$D$345&lt;&gt;0,'[1]p33'!$D$345,"")</f>
      </c>
      <c r="E105" s="51">
        <f>IF('[1]p33'!$E$345&lt;&gt;0,'[1]p33'!$E$345,"")</f>
      </c>
      <c r="F105" s="28">
        <f>IF('[1]p33'!$F$345&lt;&gt;0,'[1]p33'!$F$345,"")</f>
      </c>
      <c r="G105" s="28">
        <f>IF('[1]p33'!$G$345&lt;&gt;0,'[1]p33'!$G$345,"")</f>
      </c>
      <c r="H105" s="28">
        <f>IF('[1]p33'!$H$345&lt;&gt;0,'[1]p33'!$H$345,"")</f>
      </c>
      <c r="I105" s="28">
        <f>IF('[1]p33'!$I$345&lt;&gt;0,'[1]p33'!$I$345,"")</f>
      </c>
      <c r="J105" s="28">
        <f>IF('[1]p33'!$J$345&lt;&gt;0,'[1]p33'!$J$345,"")</f>
      </c>
      <c r="K105" s="28">
        <f>IF('[1]p33'!$K$345&lt;&gt;0,'[1]p33'!$K$345,"")</f>
      </c>
      <c r="L105" s="28">
        <f>IF('[1]p33'!$L$345&lt;&gt;0,'[1]p33'!$L$345,"")</f>
      </c>
      <c r="M105" s="28" t="str">
        <f>IF('[1]p33'!$A$348&lt;&gt;0,'[1]p33'!$A$348," ")</f>
        <v> </v>
      </c>
      <c r="N105" s="28" t="str">
        <f>IF('[1]p33'!$B$348&lt;&gt;0,'[1]p33'!$B$348," ")</f>
        <v> </v>
      </c>
      <c r="O105" s="28" t="str">
        <f>IF('[1]p33'!$C$348&lt;&gt;0,'[1]p33'!$C$348," ")</f>
        <v> </v>
      </c>
      <c r="P105" s="28" t="str">
        <f>IF('[1]p33'!$D$348&lt;&gt;0,'[1]p33'!$D$348," ")</f>
        <v> </v>
      </c>
      <c r="Q105" s="28" t="str">
        <f>IF('[1]p33'!$E$348&lt;&gt;0,'[1]p33'!$E$348," ")</f>
        <v> </v>
      </c>
    </row>
    <row r="106" spans="1:17" s="2" customFormat="1" ht="11.25">
      <c r="A106" s="399"/>
      <c r="B106" s="399"/>
      <c r="C106" s="399"/>
      <c r="D106" s="399"/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Q106" s="399"/>
    </row>
    <row r="107" spans="1:17" s="2" customFormat="1" ht="11.25">
      <c r="A107" s="341" t="str">
        <f>T('[1]p34'!$C$13:$G$13)</f>
        <v>Antonio Gomes Nunes</v>
      </c>
      <c r="B107" s="342"/>
      <c r="C107" s="342"/>
      <c r="D107" s="342"/>
      <c r="E107" s="343"/>
      <c r="F107" s="397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</row>
    <row r="108" spans="1:17" s="2" customFormat="1" ht="11.25">
      <c r="A108" s="51">
        <f>IF('[1]p34'!$A$345&lt;&gt;0,'[1]p34'!$A$345,"")</f>
      </c>
      <c r="B108" s="51">
        <f>IF('[1]p34'!$B$345&lt;&gt;0,'[1]p34'!$B$345,"")</f>
      </c>
      <c r="C108" s="51">
        <f>IF('[1]p34'!$C$345&lt;&gt;0,'[1]p34'!$C$345,"")</f>
      </c>
      <c r="D108" s="51">
        <f>IF('[1]p34'!$D$345&lt;&gt;0,'[1]p34'!$D$345,"")</f>
        <v>240</v>
      </c>
      <c r="E108" s="51">
        <f>IF('[1]p34'!$E$345&lt;&gt;0,'[1]p34'!$E$345,"")</f>
      </c>
      <c r="F108" s="28">
        <f>IF('[1]p34'!$F$345&lt;&gt;0,'[1]p34'!$F$345,"")</f>
        <v>480</v>
      </c>
      <c r="G108" s="28">
        <f>IF('[1]p34'!$G$345&lt;&gt;0,'[1]p34'!$G$345,"")</f>
        <v>120</v>
      </c>
      <c r="H108" s="28">
        <f>IF('[1]p34'!$H$345&lt;&gt;0,'[1]p34'!$H$345,"")</f>
      </c>
      <c r="I108" s="28">
        <f>IF('[1]p34'!$I$345&lt;&gt;0,'[1]p34'!$I$345,"")</f>
      </c>
      <c r="J108" s="28">
        <f>IF('[1]p34'!$J$345&lt;&gt;0,'[1]p34'!$J$345,"")</f>
      </c>
      <c r="K108" s="28">
        <f>IF('[1]p34'!$K$345&lt;&gt;0,'[1]p34'!$K$345,"")</f>
      </c>
      <c r="L108" s="28">
        <f>IF('[1]p34'!$L$345&lt;&gt;0,'[1]p34'!$L$345,"")</f>
      </c>
      <c r="M108" s="28" t="str">
        <f>IF('[1]p34'!$A$348&lt;&gt;0,'[1]p34'!$A$348," ")</f>
        <v> </v>
      </c>
      <c r="N108" s="28" t="str">
        <f>IF('[1]p34'!$B$348&lt;&gt;0,'[1]p34'!$B$348," ")</f>
        <v> </v>
      </c>
      <c r="O108" s="28" t="str">
        <f>IF('[1]p34'!$C$348&lt;&gt;0,'[1]p34'!$C$348," ")</f>
        <v> </v>
      </c>
      <c r="P108" s="28" t="str">
        <f>IF('[1]p34'!$D$348&lt;&gt;0,'[1]p34'!$D$348," ")</f>
        <v> </v>
      </c>
      <c r="Q108" s="28">
        <f>IF('[1]p34'!$E$348&lt;&gt;0,'[1]p34'!$E$348," ")</f>
        <v>840</v>
      </c>
    </row>
    <row r="109" spans="1:17" s="2" customFormat="1" ht="11.25">
      <c r="A109" s="399"/>
      <c r="B109" s="399"/>
      <c r="C109" s="399"/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Q109" s="399"/>
    </row>
    <row r="110" spans="1:17" s="2" customFormat="1" ht="11.25">
      <c r="A110" s="341" t="str">
        <f>T('[1]p35'!$C$13:$G$13)</f>
        <v>Givaldo de Lima</v>
      </c>
      <c r="B110" s="342"/>
      <c r="C110" s="342"/>
      <c r="D110" s="342"/>
      <c r="E110" s="343"/>
      <c r="F110" s="397"/>
      <c r="G110" s="398"/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</row>
    <row r="111" spans="1:17" s="2" customFormat="1" ht="11.25">
      <c r="A111" s="51">
        <f>IF('[1]p35'!$A$345&lt;&gt;0,'[1]p35'!$A$345,"")</f>
      </c>
      <c r="B111" s="51">
        <f>IF('[1]p35'!$B$345&lt;&gt;0,'[1]p35'!$B$345,"")</f>
      </c>
      <c r="C111" s="51">
        <f>IF('[1]p35'!$C$345&lt;&gt;0,'[1]p35'!$C$345,"")</f>
      </c>
      <c r="D111" s="51">
        <f>IF('[1]p35'!$D$345&lt;&gt;0,'[1]p35'!$D$345,"")</f>
        <v>240</v>
      </c>
      <c r="E111" s="51">
        <f>IF('[1]p35'!$E$345&lt;&gt;0,'[1]p35'!$E$345,"")</f>
      </c>
      <c r="F111" s="28">
        <f>IF('[1]p35'!$F$345&lt;&gt;0,'[1]p35'!$F$345,"")</f>
        <v>480</v>
      </c>
      <c r="G111" s="28">
        <f>IF('[1]p35'!$G$345&lt;&gt;0,'[1]p35'!$G$345,"")</f>
      </c>
      <c r="H111" s="28">
        <f>IF('[1]p35'!$H$345&lt;&gt;0,'[1]p35'!$H$345,"")</f>
      </c>
      <c r="I111" s="28">
        <f>IF('[1]p35'!$I$345&lt;&gt;0,'[1]p35'!$I$345,"")</f>
      </c>
      <c r="J111" s="28">
        <f>IF('[1]p35'!$J$345&lt;&gt;0,'[1]p35'!$J$345,"")</f>
      </c>
      <c r="K111" s="28">
        <f>IF('[1]p35'!$K$345&lt;&gt;0,'[1]p35'!$K$345,"")</f>
      </c>
      <c r="L111" s="28">
        <f>IF('[1]p35'!$L$345&lt;&gt;0,'[1]p35'!$L$345,"")</f>
      </c>
      <c r="M111" s="28" t="str">
        <f>IF('[1]p35'!$A$348&lt;&gt;0,'[1]p35'!$A$348," ")</f>
        <v> </v>
      </c>
      <c r="N111" s="28" t="str">
        <f>IF('[1]p35'!$B$348&lt;&gt;0,'[1]p35'!$B$348," ")</f>
        <v> </v>
      </c>
      <c r="O111" s="28" t="str">
        <f>IF('[1]p35'!$C$348&lt;&gt;0,'[1]p35'!$C$348," ")</f>
        <v> </v>
      </c>
      <c r="P111" s="28" t="str">
        <f>IF('[1]p35'!$D$348&lt;&gt;0,'[1]p35'!$D$348," ")</f>
        <v> </v>
      </c>
      <c r="Q111" s="28">
        <f>IF('[1]p35'!$E$348&lt;&gt;0,'[1]p35'!$E$348," ")</f>
        <v>720</v>
      </c>
    </row>
    <row r="112" spans="1:17" s="2" customFormat="1" ht="11.25">
      <c r="A112" s="399"/>
      <c r="B112" s="399"/>
      <c r="C112" s="399"/>
      <c r="D112" s="399"/>
      <c r="E112" s="399"/>
      <c r="F112" s="399"/>
      <c r="G112" s="399"/>
      <c r="H112" s="399"/>
      <c r="I112" s="399"/>
      <c r="J112" s="399"/>
      <c r="K112" s="399"/>
      <c r="L112" s="399"/>
      <c r="M112" s="399"/>
      <c r="N112" s="399"/>
      <c r="O112" s="399"/>
      <c r="P112" s="399"/>
      <c r="Q112" s="399"/>
    </row>
    <row r="113" spans="1:17" s="2" customFormat="1" ht="11.25">
      <c r="A113" s="341" t="str">
        <f>T('[1]p36'!$C$13:$G$13)</f>
        <v>José Vieira Alves</v>
      </c>
      <c r="B113" s="342"/>
      <c r="C113" s="342"/>
      <c r="D113" s="342"/>
      <c r="E113" s="343"/>
      <c r="F113" s="397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</row>
    <row r="114" spans="1:17" s="2" customFormat="1" ht="11.25">
      <c r="A114" s="51">
        <f>IF('[1]p36'!$A$345&lt;&gt;0,'[1]p36'!$A$345,"")</f>
      </c>
      <c r="B114" s="51">
        <f>IF('[1]p36'!$B$345&lt;&gt;0,'[1]p36'!$B$345,"")</f>
      </c>
      <c r="C114" s="51">
        <f>IF('[1]p36'!$C$345&lt;&gt;0,'[1]p36'!$C$345,"")</f>
      </c>
      <c r="D114" s="51">
        <f>IF('[1]p36'!$D$345&lt;&gt;0,'[1]p36'!$D$345,"")</f>
        <v>240</v>
      </c>
      <c r="E114" s="51">
        <f>IF('[1]p36'!$E$345&lt;&gt;0,'[1]p36'!$E$345,"")</f>
      </c>
      <c r="F114" s="28">
        <f>IF('[1]p36'!$F$345&lt;&gt;0,'[1]p36'!$F$345,"")</f>
        <v>480</v>
      </c>
      <c r="G114" s="28">
        <f>IF('[1]p36'!$G$345&lt;&gt;0,'[1]p36'!$G$345,"")</f>
      </c>
      <c r="H114" s="28">
        <f>IF('[1]p36'!$H$345&lt;&gt;0,'[1]p36'!$H$345,"")</f>
      </c>
      <c r="I114" s="28">
        <f>IF('[1]p36'!$I$345&lt;&gt;0,'[1]p36'!$I$345,"")</f>
      </c>
      <c r="J114" s="28">
        <f>IF('[1]p36'!$J$345&lt;&gt;0,'[1]p36'!$J$345,"")</f>
        <v>100</v>
      </c>
      <c r="K114" s="28">
        <f>IF('[1]p36'!$K$345&lt;&gt;0,'[1]p36'!$K$345,"")</f>
      </c>
      <c r="L114" s="28">
        <f>IF('[1]p36'!$L$345&lt;&gt;0,'[1]p36'!$L$345,"")</f>
      </c>
      <c r="M114" s="28" t="str">
        <f>IF('[1]p36'!$A$348&lt;&gt;0,'[1]p36'!$A$348," ")</f>
        <v> </v>
      </c>
      <c r="N114" s="28" t="str">
        <f>IF('[1]p36'!$B$348&lt;&gt;0,'[1]p36'!$B$348," ")</f>
        <v> </v>
      </c>
      <c r="O114" s="28" t="str">
        <f>IF('[1]p36'!$C$348&lt;&gt;0,'[1]p36'!$C$348," ")</f>
        <v> </v>
      </c>
      <c r="P114" s="28" t="str">
        <f>IF('[1]p36'!$D$348&lt;&gt;0,'[1]p36'!$D$348," ")</f>
        <v> </v>
      </c>
      <c r="Q114" s="28">
        <f>IF('[1]p36'!$E$348&lt;&gt;0,'[1]p36'!$E$348," ")</f>
        <v>820</v>
      </c>
    </row>
    <row r="115" spans="1:17" s="2" customFormat="1" ht="11.25">
      <c r="A115" s="399"/>
      <c r="B115" s="399"/>
      <c r="C115" s="399"/>
      <c r="D115" s="399"/>
      <c r="E115" s="399"/>
      <c r="F115" s="399"/>
      <c r="G115" s="399"/>
      <c r="H115" s="399"/>
      <c r="I115" s="399"/>
      <c r="J115" s="399"/>
      <c r="K115" s="399"/>
      <c r="L115" s="399"/>
      <c r="M115" s="399"/>
      <c r="N115" s="399"/>
      <c r="O115" s="399"/>
      <c r="P115" s="399"/>
      <c r="Q115" s="399"/>
    </row>
    <row r="116" spans="1:17" s="2" customFormat="1" ht="11.25">
      <c r="A116" s="341" t="str">
        <f>T('[1]p37'!$C$13:$G$13)</f>
        <v>Rosângela da Silva Figueredo</v>
      </c>
      <c r="B116" s="342"/>
      <c r="C116" s="342"/>
      <c r="D116" s="342"/>
      <c r="E116" s="343"/>
      <c r="F116" s="397"/>
      <c r="G116" s="398"/>
      <c r="H116" s="398"/>
      <c r="I116" s="398"/>
      <c r="J116" s="398"/>
      <c r="K116" s="398"/>
      <c r="L116" s="398"/>
      <c r="M116" s="398"/>
      <c r="N116" s="398"/>
      <c r="O116" s="398"/>
      <c r="P116" s="398"/>
      <c r="Q116" s="398"/>
    </row>
    <row r="117" spans="1:17" s="2" customFormat="1" ht="11.25">
      <c r="A117" s="51">
        <f>IF('[1]p37'!$A$345&lt;&gt;0,'[1]p37'!$A$345,"")</f>
      </c>
      <c r="B117" s="51">
        <f>IF('[1]p37'!$B$345&lt;&gt;0,'[1]p37'!$B$345,"")</f>
      </c>
      <c r="C117" s="51">
        <f>IF('[1]p37'!$C$345&lt;&gt;0,'[1]p37'!$C$345,"")</f>
      </c>
      <c r="D117" s="51">
        <f>IF('[1]p37'!$D$345&lt;&gt;0,'[1]p37'!$D$345,"")</f>
        <v>240</v>
      </c>
      <c r="E117" s="51">
        <f>IF('[1]p37'!$E$345&lt;&gt;0,'[1]p37'!$E$345,"")</f>
      </c>
      <c r="F117" s="28">
        <f>IF('[1]p37'!$F$345&lt;&gt;0,'[1]p37'!$F$345,"")</f>
        <v>480</v>
      </c>
      <c r="G117" s="28">
        <f>IF('[1]p37'!$G$345&lt;&gt;0,'[1]p37'!$G$345,"")</f>
      </c>
      <c r="H117" s="28">
        <f>IF('[1]p37'!$H$345&lt;&gt;0,'[1]p37'!$H$345,"")</f>
      </c>
      <c r="I117" s="28">
        <f>IF('[1]p37'!$I$345&lt;&gt;0,'[1]p37'!$I$345,"")</f>
      </c>
      <c r="J117" s="28">
        <f>IF('[1]p37'!$J$345&lt;&gt;0,'[1]p37'!$J$345,"")</f>
      </c>
      <c r="K117" s="28">
        <f>IF('[1]p37'!$K$345&lt;&gt;0,'[1]p37'!$K$345,"")</f>
      </c>
      <c r="L117" s="28">
        <f>IF('[1]p37'!$L$345&lt;&gt;0,'[1]p37'!$L$345,"")</f>
      </c>
      <c r="M117" s="28" t="str">
        <f>IF('[1]p37'!$A$348&lt;&gt;0,'[1]p37'!$A$348," ")</f>
        <v> </v>
      </c>
      <c r="N117" s="28" t="str">
        <f>IF('[1]p37'!$B$348&lt;&gt;0,'[1]p37'!$B$348," ")</f>
        <v> </v>
      </c>
      <c r="O117" s="28" t="str">
        <f>IF('[1]p37'!$C$348&lt;&gt;0,'[1]p37'!$C$348," ")</f>
        <v> </v>
      </c>
      <c r="P117" s="28" t="str">
        <f>IF('[1]p37'!$D$348&lt;&gt;0,'[1]p37'!$D$348," ")</f>
        <v> </v>
      </c>
      <c r="Q117" s="28">
        <f>IF('[1]p37'!$E$348&lt;&gt;0,'[1]p37'!$E$348," ")</f>
        <v>720</v>
      </c>
    </row>
    <row r="118" spans="1:17" s="2" customFormat="1" ht="11.25">
      <c r="A118" s="399"/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  <c r="Q118" s="399"/>
    </row>
    <row r="119" spans="1:17" s="2" customFormat="1" ht="11.25">
      <c r="A119" s="341" t="str">
        <f>T('[1]p38'!$C$13:$G$13)</f>
        <v>Thiciany Matsudo Iwano</v>
      </c>
      <c r="B119" s="342"/>
      <c r="C119" s="342"/>
      <c r="D119" s="342"/>
      <c r="E119" s="343"/>
      <c r="F119" s="397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</row>
    <row r="120" spans="1:17" s="2" customFormat="1" ht="11.25">
      <c r="A120" s="51">
        <f>IF('[1]p38'!$A$345&lt;&gt;0,'[1]p38'!$A$345,"")</f>
      </c>
      <c r="B120" s="51">
        <f>IF('[1]p38'!$B$345&lt;&gt;0,'[1]p38'!$B$345,"")</f>
      </c>
      <c r="C120" s="51">
        <f>IF('[1]p38'!$C$345&lt;&gt;0,'[1]p38'!$C$345,"")</f>
        <v>130</v>
      </c>
      <c r="D120" s="51">
        <f>IF('[1]p38'!$D$345&lt;&gt;0,'[1]p38'!$D$345,"")</f>
        <v>240</v>
      </c>
      <c r="E120" s="51">
        <f>IF('[1]p38'!$E$345&lt;&gt;0,'[1]p38'!$E$345,"")</f>
      </c>
      <c r="F120" s="28">
        <f>IF('[1]p38'!$F$345&lt;&gt;0,'[1]p38'!$F$345,"")</f>
        <v>480</v>
      </c>
      <c r="G120" s="28">
        <f>IF('[1]p38'!$G$345&lt;&gt;0,'[1]p38'!$G$345,"")</f>
        <v>30</v>
      </c>
      <c r="H120" s="28">
        <f>IF('[1]p38'!$H$345&lt;&gt;0,'[1]p38'!$H$345,"")</f>
      </c>
      <c r="I120" s="28">
        <f>IF('[1]p38'!$I$345&lt;&gt;0,'[1]p38'!$I$345,"")</f>
      </c>
      <c r="J120" s="28">
        <f>IF('[1]p38'!$J$345&lt;&gt;0,'[1]p38'!$J$345,"")</f>
      </c>
      <c r="K120" s="28">
        <f>IF('[1]p38'!$K$345&lt;&gt;0,'[1]p38'!$K$345,"")</f>
      </c>
      <c r="L120" s="28">
        <f>IF('[1]p38'!$L$345&lt;&gt;0,'[1]p38'!$L$345,"")</f>
      </c>
      <c r="M120" s="28" t="str">
        <f>IF('[1]p38'!$A$348&lt;&gt;0,'[1]p38'!$A$348," ")</f>
        <v> </v>
      </c>
      <c r="N120" s="28" t="str">
        <f>IF('[1]p38'!$B$348&lt;&gt;0,'[1]p38'!$B$348," ")</f>
        <v> </v>
      </c>
      <c r="O120" s="28" t="str">
        <f>IF('[1]p38'!$C$348&lt;&gt;0,'[1]p38'!$C$348," ")</f>
        <v> </v>
      </c>
      <c r="P120" s="28">
        <f>IF('[1]p38'!$D$348&lt;&gt;0,'[1]p38'!$D$348," ")</f>
        <v>4</v>
      </c>
      <c r="Q120" s="28">
        <f>IF('[1]p38'!$E$348&lt;&gt;0,'[1]p38'!$E$348," ")</f>
        <v>884</v>
      </c>
    </row>
    <row r="121" spans="1:17" s="2" customFormat="1" ht="11.25">
      <c r="A121" s="399"/>
      <c r="B121" s="399"/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399"/>
      <c r="P121" s="399"/>
      <c r="Q121" s="399"/>
    </row>
    <row r="122" spans="1:17" s="2" customFormat="1" ht="11.25">
      <c r="A122" s="341" t="str">
        <f>T('[1]p39'!$C$13:$G$13)</f>
        <v>Erhan Caliskan</v>
      </c>
      <c r="B122" s="342"/>
      <c r="C122" s="342"/>
      <c r="D122" s="342"/>
      <c r="E122" s="343"/>
      <c r="F122" s="397"/>
      <c r="G122" s="398"/>
      <c r="H122" s="398"/>
      <c r="I122" s="398"/>
      <c r="J122" s="398"/>
      <c r="K122" s="398"/>
      <c r="L122" s="398"/>
      <c r="M122" s="398"/>
      <c r="N122" s="398"/>
      <c r="O122" s="398"/>
      <c r="P122" s="398"/>
      <c r="Q122" s="398"/>
    </row>
    <row r="123" spans="1:17" s="2" customFormat="1" ht="11.25">
      <c r="A123" s="51">
        <f>IF('[1]p39'!$A$345&lt;&gt;0,'[1]p39'!$A$345,"")</f>
      </c>
      <c r="B123" s="51">
        <f>IF('[1]p39'!$B$345&lt;&gt;0,'[1]p39'!$B$345,"")</f>
      </c>
      <c r="C123" s="51">
        <f>IF('[1]p39'!$C$345&lt;&gt;0,'[1]p39'!$C$345,"")</f>
      </c>
      <c r="D123" s="51">
        <f>IF('[1]p39'!$D$345&lt;&gt;0,'[1]p39'!$D$345,"")</f>
      </c>
      <c r="E123" s="51">
        <f>IF('[1]p39'!$E$345&lt;&gt;0,'[1]p39'!$E$345,"")</f>
      </c>
      <c r="F123" s="28">
        <f>IF('[1]p39'!$F$345&lt;&gt;0,'[1]p39'!$F$345,"")</f>
      </c>
      <c r="G123" s="28">
        <f>IF('[1]p39'!$G$345&lt;&gt;0,'[1]p39'!$G$345,"")</f>
      </c>
      <c r="H123" s="28">
        <f>IF('[1]p39'!$H$345&lt;&gt;0,'[1]p39'!$H$345,"")</f>
      </c>
      <c r="I123" s="28">
        <f>IF('[1]p39'!$I$345&lt;&gt;0,'[1]p39'!$I$345,"")</f>
      </c>
      <c r="J123" s="28">
        <f>IF('[1]p39'!$J$345&lt;&gt;0,'[1]p39'!$J$345,"")</f>
      </c>
      <c r="K123" s="28">
        <f>IF('[1]p39'!$K$345&lt;&gt;0,'[1]p39'!$K$345,"")</f>
      </c>
      <c r="L123" s="28">
        <f>IF('[1]p39'!$L$345&lt;&gt;0,'[1]p39'!$L$345,"")</f>
      </c>
      <c r="M123" s="28" t="str">
        <f>IF('[1]p39'!$A$348&lt;&gt;0,'[1]p39'!$A$348," ")</f>
        <v> </v>
      </c>
      <c r="N123" s="28" t="str">
        <f>IF('[1]p39'!$B$348&lt;&gt;0,'[1]p39'!$B$348," ")</f>
        <v> </v>
      </c>
      <c r="O123" s="28" t="str">
        <f>IF('[1]p39'!$C$348&lt;&gt;0,'[1]p39'!$C$348," ")</f>
        <v> </v>
      </c>
      <c r="P123" s="28" t="str">
        <f>IF('[1]p39'!$D$348&lt;&gt;0,'[1]p39'!$D$348," ")</f>
        <v> </v>
      </c>
      <c r="Q123" s="28" t="str">
        <f>IF('[1]p39'!$E$348&lt;&gt;0,'[1]p39'!$E$348," ")</f>
        <v> </v>
      </c>
    </row>
    <row r="124" spans="1:17" s="2" customFormat="1" ht="11.25">
      <c r="A124" s="399"/>
      <c r="B124" s="399"/>
      <c r="C124" s="399"/>
      <c r="D124" s="399"/>
      <c r="E124" s="399"/>
      <c r="F124" s="399"/>
      <c r="G124" s="399"/>
      <c r="H124" s="399"/>
      <c r="I124" s="399"/>
      <c r="J124" s="399"/>
      <c r="K124" s="399"/>
      <c r="L124" s="399"/>
      <c r="M124" s="399"/>
      <c r="N124" s="399"/>
      <c r="O124" s="399"/>
      <c r="P124" s="399"/>
      <c r="Q124" s="399"/>
    </row>
  </sheetData>
  <sheetProtection password="CA19" sheet="1" objects="1" scenarios="1"/>
  <mergeCells count="123">
    <mergeCell ref="A119:E119"/>
    <mergeCell ref="A121:Q121"/>
    <mergeCell ref="A122:E122"/>
    <mergeCell ref="A124:Q124"/>
    <mergeCell ref="F119:Q119"/>
    <mergeCell ref="F122:Q122"/>
    <mergeCell ref="A115:Q115"/>
    <mergeCell ref="A116:E116"/>
    <mergeCell ref="A118:Q118"/>
    <mergeCell ref="F116:Q116"/>
    <mergeCell ref="A110:E110"/>
    <mergeCell ref="A112:Q112"/>
    <mergeCell ref="A113:E113"/>
    <mergeCell ref="F110:Q110"/>
    <mergeCell ref="F113:Q113"/>
    <mergeCell ref="A104:E104"/>
    <mergeCell ref="A106:Q106"/>
    <mergeCell ref="A107:E107"/>
    <mergeCell ref="A109:Q109"/>
    <mergeCell ref="F104:Q104"/>
    <mergeCell ref="F107:Q107"/>
    <mergeCell ref="A98:E98"/>
    <mergeCell ref="A100:Q100"/>
    <mergeCell ref="A101:E101"/>
    <mergeCell ref="A103:Q103"/>
    <mergeCell ref="F98:Q98"/>
    <mergeCell ref="F101:Q101"/>
    <mergeCell ref="A92:E92"/>
    <mergeCell ref="A94:Q94"/>
    <mergeCell ref="A95:E95"/>
    <mergeCell ref="A97:Q97"/>
    <mergeCell ref="F92:Q92"/>
    <mergeCell ref="F95:Q95"/>
    <mergeCell ref="A86:E86"/>
    <mergeCell ref="A88:Q88"/>
    <mergeCell ref="A89:E89"/>
    <mergeCell ref="A91:Q91"/>
    <mergeCell ref="F89:Q89"/>
    <mergeCell ref="A80:E80"/>
    <mergeCell ref="A82:Q82"/>
    <mergeCell ref="A83:E83"/>
    <mergeCell ref="A85:Q85"/>
    <mergeCell ref="F80:Q80"/>
    <mergeCell ref="F83:Q83"/>
    <mergeCell ref="A68:E68"/>
    <mergeCell ref="A73:Q73"/>
    <mergeCell ref="A74:E74"/>
    <mergeCell ref="A79:Q79"/>
    <mergeCell ref="F68:Q68"/>
    <mergeCell ref="F74:Q74"/>
    <mergeCell ref="A76:Q76"/>
    <mergeCell ref="A77:E77"/>
    <mergeCell ref="F77:Q77"/>
    <mergeCell ref="A64:Q64"/>
    <mergeCell ref="A65:E65"/>
    <mergeCell ref="A67:Q67"/>
    <mergeCell ref="F65:Q65"/>
    <mergeCell ref="A61:Q61"/>
    <mergeCell ref="A62:E62"/>
    <mergeCell ref="F59:Q59"/>
    <mergeCell ref="F62:Q62"/>
    <mergeCell ref="A46:Q46"/>
    <mergeCell ref="A47:E47"/>
    <mergeCell ref="A49:Q49"/>
    <mergeCell ref="A50:E50"/>
    <mergeCell ref="F47:Q47"/>
    <mergeCell ref="F50:Q50"/>
    <mergeCell ref="A40:Q40"/>
    <mergeCell ref="A41:E41"/>
    <mergeCell ref="A43:Q43"/>
    <mergeCell ref="A44:E44"/>
    <mergeCell ref="F41:Q41"/>
    <mergeCell ref="F44:Q44"/>
    <mergeCell ref="A34:Q34"/>
    <mergeCell ref="A35:E35"/>
    <mergeCell ref="A37:Q37"/>
    <mergeCell ref="A38:E38"/>
    <mergeCell ref="F35:Q35"/>
    <mergeCell ref="F38:Q38"/>
    <mergeCell ref="A28:Q28"/>
    <mergeCell ref="A29:E29"/>
    <mergeCell ref="A31:Q31"/>
    <mergeCell ref="A32:E32"/>
    <mergeCell ref="F29:Q29"/>
    <mergeCell ref="F32:Q32"/>
    <mergeCell ref="A22:Q22"/>
    <mergeCell ref="A23:E23"/>
    <mergeCell ref="A25:Q25"/>
    <mergeCell ref="A26:E26"/>
    <mergeCell ref="F23:Q23"/>
    <mergeCell ref="F26:Q26"/>
    <mergeCell ref="A11:E11"/>
    <mergeCell ref="A8:E8"/>
    <mergeCell ref="F11:Q11"/>
    <mergeCell ref="F8:Q8"/>
    <mergeCell ref="A4:Q5"/>
    <mergeCell ref="A1:Q1"/>
    <mergeCell ref="N3:O3"/>
    <mergeCell ref="A10:Q10"/>
    <mergeCell ref="P3:Q3"/>
    <mergeCell ref="G3:M3"/>
    <mergeCell ref="A2:Q2"/>
    <mergeCell ref="A3:F3"/>
    <mergeCell ref="A13:Q13"/>
    <mergeCell ref="A14:E14"/>
    <mergeCell ref="F14:Q14"/>
    <mergeCell ref="A52:Q52"/>
    <mergeCell ref="A16:Q16"/>
    <mergeCell ref="A17:E17"/>
    <mergeCell ref="A19:Q19"/>
    <mergeCell ref="A20:E20"/>
    <mergeCell ref="F20:Q20"/>
    <mergeCell ref="F17:Q17"/>
    <mergeCell ref="A53:E53"/>
    <mergeCell ref="F53:Q53"/>
    <mergeCell ref="A70:Q70"/>
    <mergeCell ref="A71:E71"/>
    <mergeCell ref="F71:Q71"/>
    <mergeCell ref="A55:Q55"/>
    <mergeCell ref="A56:E56"/>
    <mergeCell ref="A58:Q58"/>
    <mergeCell ref="F56:Q56"/>
    <mergeCell ref="A59:E59"/>
  </mergeCells>
  <printOptions/>
  <pageMargins left="1.5748031496062993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6"/>
  <dimension ref="A1:S46"/>
  <sheetViews>
    <sheetView workbookViewId="0" topLeftCell="A1">
      <selection activeCell="C13" sqref="C13:Q13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31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3"/>
    </row>
    <row r="2" spans="1:17" ht="13.5" thickBo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</row>
    <row r="3" spans="1:17" ht="13.5" thickBot="1">
      <c r="A3" s="335" t="s">
        <v>234</v>
      </c>
      <c r="B3" s="336"/>
      <c r="C3" s="336"/>
      <c r="D3" s="337"/>
      <c r="E3" s="405"/>
      <c r="F3" s="324"/>
      <c r="G3" s="324"/>
      <c r="H3" s="324"/>
      <c r="I3" s="324"/>
      <c r="J3" s="324"/>
      <c r="K3" s="324"/>
      <c r="L3" s="324"/>
      <c r="M3" s="324"/>
      <c r="N3" s="406"/>
      <c r="O3" s="331" t="s">
        <v>92</v>
      </c>
      <c r="P3" s="332"/>
      <c r="Q3" s="67" t="str">
        <f>'[1]p1'!$H$4</f>
        <v>2004.1</v>
      </c>
    </row>
    <row r="4" spans="1:17" s="1" customFormat="1" ht="12.7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7" s="8" customFormat="1" ht="12.75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</row>
    <row r="6" spans="1:17" ht="12.75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</row>
    <row r="7" spans="1:19" s="47" customFormat="1" ht="13.5" customHeight="1">
      <c r="A7" s="341" t="str">
        <f>T('[1]p6'!$C$13:$G$13)</f>
        <v>Antônio Luiz de Melo</v>
      </c>
      <c r="B7" s="342"/>
      <c r="C7" s="342"/>
      <c r="D7" s="342"/>
      <c r="E7" s="343"/>
      <c r="F7" s="408"/>
      <c r="G7" s="409"/>
      <c r="H7" s="68" t="s">
        <v>15</v>
      </c>
      <c r="I7" s="410">
        <f>IF('[1]p6'!$I$19&lt;&gt;0,'[1]p6'!$I$19,"")</f>
      </c>
      <c r="J7" s="411"/>
      <c r="K7" s="68" t="s">
        <v>231</v>
      </c>
      <c r="L7" s="412">
        <f>IF('[1]p6'!$J$19&lt;&gt;0,'[1]p6'!$J$19,"")</f>
      </c>
      <c r="M7" s="411"/>
      <c r="N7" s="69" t="s">
        <v>232</v>
      </c>
      <c r="O7" s="413">
        <f>IF('[1]p6'!$K$19&lt;&gt;0,'[1]p6'!$K$19,"")</f>
      </c>
      <c r="P7" s="414"/>
      <c r="Q7" s="415"/>
      <c r="R7" s="46"/>
      <c r="S7" s="46"/>
    </row>
    <row r="8" spans="1:17" s="2" customFormat="1" ht="13.5" customHeight="1">
      <c r="A8" s="416" t="s">
        <v>16</v>
      </c>
      <c r="B8" s="417"/>
      <c r="C8" s="321" t="str">
        <f>T('[1]p6'!$A$26)</f>
        <v>Licença sem vencimentos</v>
      </c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3"/>
    </row>
    <row r="9" spans="1:17" s="2" customFormat="1" ht="13.5" customHeight="1">
      <c r="A9" s="416" t="s">
        <v>16</v>
      </c>
      <c r="B9" s="417"/>
      <c r="C9" s="321">
        <f>T('[1]p6'!$A$27)</f>
      </c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3"/>
    </row>
    <row r="10" spans="1:17" s="2" customFormat="1" ht="13.5" customHeight="1">
      <c r="A10" s="416" t="s">
        <v>16</v>
      </c>
      <c r="B10" s="417"/>
      <c r="C10" s="321">
        <f>T('[1]p6'!$A$28)</f>
      </c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3"/>
    </row>
    <row r="11" spans="1:17" s="2" customFormat="1" ht="13.5" customHeight="1">
      <c r="A11" s="416" t="s">
        <v>16</v>
      </c>
      <c r="B11" s="417"/>
      <c r="C11" s="321">
        <f>T('[1]p6'!$A$29)</f>
      </c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3"/>
    </row>
    <row r="12" spans="1:17" s="2" customFormat="1" ht="13.5" customHeight="1">
      <c r="A12" s="416" t="s">
        <v>16</v>
      </c>
      <c r="B12" s="417"/>
      <c r="C12" s="321">
        <f>T('[1]p6'!$A$30)</f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3"/>
    </row>
    <row r="13" spans="1:17" s="2" customFormat="1" ht="13.5" customHeight="1">
      <c r="A13" s="416" t="s">
        <v>16</v>
      </c>
      <c r="B13" s="417"/>
      <c r="C13" s="321">
        <f>T('[1]p6'!$A$31)</f>
      </c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3"/>
    </row>
    <row r="14" spans="1:17" ht="12.75">
      <c r="A14" s="340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</row>
    <row r="15" spans="1:19" s="47" customFormat="1" ht="13.5" customHeight="1">
      <c r="A15" s="341" t="str">
        <f>T('[1]p7'!$C$13:$G$13)</f>
        <v>Antônio Pereira Brandão Júnior</v>
      </c>
      <c r="B15" s="342"/>
      <c r="C15" s="342"/>
      <c r="D15" s="342"/>
      <c r="E15" s="343"/>
      <c r="F15" s="408"/>
      <c r="G15" s="409"/>
      <c r="H15" s="68" t="s">
        <v>15</v>
      </c>
      <c r="I15" s="410">
        <f>IF('[1]p7'!$I$19&lt;&gt;0,'[1]p7'!$I$19,"")</f>
        <v>37681</v>
      </c>
      <c r="J15" s="411"/>
      <c r="K15" s="68" t="s">
        <v>231</v>
      </c>
      <c r="L15" s="412">
        <f>IF('[1]p7'!$J$19&lt;&gt;0,'[1]p7'!$J$19,"")</f>
        <v>38776</v>
      </c>
      <c r="M15" s="411"/>
      <c r="N15" s="69" t="s">
        <v>232</v>
      </c>
      <c r="O15" s="413" t="str">
        <f>IF('[1]p7'!$K$19&lt;&gt;0,'[1]p7'!$K$19,"")</f>
        <v>R/SRH/N.253</v>
      </c>
      <c r="P15" s="414"/>
      <c r="Q15" s="415"/>
      <c r="R15" s="46"/>
      <c r="S15" s="46"/>
    </row>
    <row r="16" spans="1:17" s="2" customFormat="1" ht="13.5" customHeight="1">
      <c r="A16" s="416" t="s">
        <v>16</v>
      </c>
      <c r="B16" s="417"/>
      <c r="C16" s="321">
        <f>T('[1]p7'!$A$26)</f>
      </c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3"/>
    </row>
    <row r="17" spans="1:17" s="2" customFormat="1" ht="13.5" customHeight="1">
      <c r="A17" s="416" t="s">
        <v>16</v>
      </c>
      <c r="B17" s="417"/>
      <c r="C17" s="321">
        <f>T('[1]p7'!$A$27)</f>
      </c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3"/>
    </row>
    <row r="18" spans="1:17" s="2" customFormat="1" ht="13.5" customHeight="1">
      <c r="A18" s="416" t="s">
        <v>16</v>
      </c>
      <c r="B18" s="417"/>
      <c r="C18" s="321">
        <f>T('[1]p7'!$A$28)</f>
      </c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3"/>
    </row>
    <row r="19" spans="1:17" s="2" customFormat="1" ht="13.5" customHeight="1">
      <c r="A19" s="416" t="s">
        <v>16</v>
      </c>
      <c r="B19" s="417"/>
      <c r="C19" s="321">
        <f>T('[1]p7'!$A$29)</f>
      </c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3"/>
    </row>
    <row r="20" spans="1:17" s="2" customFormat="1" ht="13.5" customHeight="1">
      <c r="A20" s="416" t="s">
        <v>16</v>
      </c>
      <c r="B20" s="417"/>
      <c r="C20" s="321">
        <f>T('[1]p7'!$A$30)</f>
      </c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3"/>
    </row>
    <row r="21" spans="1:17" s="2" customFormat="1" ht="13.5" customHeight="1">
      <c r="A21" s="416" t="s">
        <v>16</v>
      </c>
      <c r="B21" s="417"/>
      <c r="C21" s="321">
        <f>T('[1]p7'!$A$31)</f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3"/>
    </row>
    <row r="22" spans="1:17" ht="12.75">
      <c r="A22" s="340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</row>
    <row r="23" spans="1:19" s="47" customFormat="1" ht="13.5" customHeight="1">
      <c r="A23" s="341" t="str">
        <f>T('[1]p15'!$C$13:$G$13)</f>
        <v>Gilberto da Silva Matos</v>
      </c>
      <c r="B23" s="342"/>
      <c r="C23" s="342"/>
      <c r="D23" s="342"/>
      <c r="E23" s="343"/>
      <c r="F23" s="408"/>
      <c r="G23" s="409"/>
      <c r="H23" s="68" t="s">
        <v>15</v>
      </c>
      <c r="I23" s="410">
        <f>IF('[1]p15'!$I$19&lt;&gt;0,'[1]p15'!$I$19,"")</f>
        <v>38047</v>
      </c>
      <c r="J23" s="411"/>
      <c r="K23" s="68" t="s">
        <v>231</v>
      </c>
      <c r="L23" s="412">
        <f>IF('[1]p15'!$J$19&lt;&gt;0,'[1]p15'!$J$19,"")</f>
        <v>39141</v>
      </c>
      <c r="M23" s="411"/>
      <c r="N23" s="69" t="s">
        <v>232</v>
      </c>
      <c r="O23" s="413" t="str">
        <f>IF('[1]p15'!$K$19&lt;&gt;0,'[1]p15'!$K$19,"")</f>
        <v>Port.R/SRH/No.167</v>
      </c>
      <c r="P23" s="414"/>
      <c r="Q23" s="415"/>
      <c r="R23" s="46"/>
      <c r="S23" s="46"/>
    </row>
    <row r="24" spans="1:17" s="2" customFormat="1" ht="13.5" customHeight="1">
      <c r="A24" s="416" t="s">
        <v>16</v>
      </c>
      <c r="B24" s="417"/>
      <c r="C24" s="321">
        <f>T('[1]p15'!$A$26)</f>
      </c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3"/>
    </row>
    <row r="25" spans="1:17" s="2" customFormat="1" ht="13.5" customHeight="1">
      <c r="A25" s="416" t="s">
        <v>16</v>
      </c>
      <c r="B25" s="417"/>
      <c r="C25" s="321">
        <f>T('[1]p15'!$A$27)</f>
      </c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3"/>
    </row>
    <row r="26" spans="1:17" s="2" customFormat="1" ht="13.5" customHeight="1">
      <c r="A26" s="416" t="s">
        <v>16</v>
      </c>
      <c r="B26" s="417"/>
      <c r="C26" s="321">
        <f>T('[1]p15'!$A$28)</f>
      </c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3"/>
    </row>
    <row r="27" spans="1:17" s="2" customFormat="1" ht="13.5" customHeight="1">
      <c r="A27" s="416" t="s">
        <v>16</v>
      </c>
      <c r="B27" s="417"/>
      <c r="C27" s="321">
        <f>T('[1]p15'!$A$29)</f>
      </c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3"/>
    </row>
    <row r="28" spans="1:17" s="2" customFormat="1" ht="13.5" customHeight="1">
      <c r="A28" s="416" t="s">
        <v>16</v>
      </c>
      <c r="B28" s="417"/>
      <c r="C28" s="321">
        <f>T('[1]p15'!$A$30)</f>
      </c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3"/>
    </row>
    <row r="29" spans="1:17" s="2" customFormat="1" ht="13.5" customHeight="1">
      <c r="A29" s="416" t="s">
        <v>16</v>
      </c>
      <c r="B29" s="417"/>
      <c r="C29" s="321">
        <f>T('[1]p15'!$A$31)</f>
      </c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3"/>
    </row>
    <row r="30" spans="1:17" ht="12.75">
      <c r="A30" s="340"/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</row>
    <row r="31" spans="1:19" s="47" customFormat="1" ht="13.5" customHeight="1">
      <c r="A31" s="341" t="str">
        <f>T('[1]p17'!$C$13:$G$13)</f>
        <v>Izabel Maria Barbosa de Albuquerque</v>
      </c>
      <c r="B31" s="342"/>
      <c r="C31" s="342"/>
      <c r="D31" s="342"/>
      <c r="E31" s="343"/>
      <c r="F31" s="408"/>
      <c r="G31" s="409"/>
      <c r="H31" s="68" t="s">
        <v>15</v>
      </c>
      <c r="I31" s="410">
        <f>IF('[1]p17'!$I$19&lt;&gt;0,'[1]p17'!$I$19,"")</f>
      </c>
      <c r="J31" s="411"/>
      <c r="K31" s="68" t="s">
        <v>231</v>
      </c>
      <c r="L31" s="412">
        <f>IF('[1]p17'!$J$19&lt;&gt;0,'[1]p17'!$J$19,"")</f>
      </c>
      <c r="M31" s="411"/>
      <c r="N31" s="69" t="s">
        <v>232</v>
      </c>
      <c r="O31" s="413">
        <f>IF('[1]p17'!$K$19&lt;&gt;0,'[1]p17'!$K$19,"")</f>
      </c>
      <c r="P31" s="414"/>
      <c r="Q31" s="415"/>
      <c r="R31" s="46"/>
      <c r="S31" s="46"/>
    </row>
    <row r="32" spans="1:17" s="2" customFormat="1" ht="13.5" customHeight="1">
      <c r="A32" s="416" t="s">
        <v>16</v>
      </c>
      <c r="B32" s="417"/>
      <c r="C32" s="321">
        <f>T('[1]p17'!$A$26)</f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3"/>
    </row>
    <row r="33" spans="1:17" s="2" customFormat="1" ht="13.5" customHeight="1">
      <c r="A33" s="416" t="s">
        <v>16</v>
      </c>
      <c r="B33" s="417"/>
      <c r="C33" s="321">
        <f>T('[1]p17'!$A$27)</f>
      </c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3"/>
    </row>
    <row r="34" spans="1:17" s="2" customFormat="1" ht="13.5" customHeight="1">
      <c r="A34" s="416" t="s">
        <v>16</v>
      </c>
      <c r="B34" s="417"/>
      <c r="C34" s="321">
        <f>T('[1]p17'!$A$28)</f>
      </c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3"/>
    </row>
    <row r="35" spans="1:17" s="2" customFormat="1" ht="13.5" customHeight="1">
      <c r="A35" s="416" t="s">
        <v>16</v>
      </c>
      <c r="B35" s="417"/>
      <c r="C35" s="321">
        <f>T('[1]p17'!$A$29)</f>
      </c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3"/>
    </row>
    <row r="36" spans="1:17" s="2" customFormat="1" ht="13.5" customHeight="1">
      <c r="A36" s="416" t="s">
        <v>16</v>
      </c>
      <c r="B36" s="417"/>
      <c r="C36" s="321">
        <f>T('[1]p17'!$A$30)</f>
      </c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3"/>
    </row>
    <row r="37" spans="1:17" s="2" customFormat="1" ht="13.5" customHeight="1">
      <c r="A37" s="416" t="s">
        <v>16</v>
      </c>
      <c r="B37" s="417"/>
      <c r="C37" s="321">
        <f>T('[1]p17'!$A$31)</f>
      </c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3"/>
    </row>
    <row r="38" spans="1:17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</row>
    <row r="39" spans="1:19" s="47" customFormat="1" ht="13.5" customHeight="1">
      <c r="A39" s="341" t="str">
        <f>T('[1]p25'!$C$13:$G$13)</f>
        <v>Marisa de Sales Monteiro</v>
      </c>
      <c r="B39" s="342"/>
      <c r="C39" s="342"/>
      <c r="D39" s="342"/>
      <c r="E39" s="343"/>
      <c r="F39" s="408"/>
      <c r="G39" s="409"/>
      <c r="H39" s="68" t="s">
        <v>15</v>
      </c>
      <c r="I39" s="410">
        <f>IF('[1]p25'!$I$19&lt;&gt;0,'[1]p25'!$I$19,"")</f>
      </c>
      <c r="J39" s="411"/>
      <c r="K39" s="68" t="s">
        <v>231</v>
      </c>
      <c r="L39" s="412">
        <f>IF('[1]p25'!$J$19&lt;&gt;0,'[1]p25'!$J$19,"")</f>
      </c>
      <c r="M39" s="411"/>
      <c r="N39" s="69" t="s">
        <v>232</v>
      </c>
      <c r="O39" s="413">
        <f>IF('[1]p25'!$K$19&lt;&gt;0,'[1]p25'!$K$19,"")</f>
      </c>
      <c r="P39" s="414"/>
      <c r="Q39" s="415"/>
      <c r="R39" s="46"/>
      <c r="S39" s="46"/>
    </row>
    <row r="40" spans="1:17" s="2" customFormat="1" ht="13.5" customHeight="1">
      <c r="A40" s="416" t="s">
        <v>16</v>
      </c>
      <c r="B40" s="417"/>
      <c r="C40" s="321" t="str">
        <f>T('[1]p25'!$A$26)</f>
        <v>Licença para tratamento de saúde do servidor</v>
      </c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3"/>
    </row>
    <row r="41" spans="1:17" s="2" customFormat="1" ht="13.5" customHeight="1">
      <c r="A41" s="416" t="s">
        <v>16</v>
      </c>
      <c r="B41" s="417"/>
      <c r="C41" s="321" t="str">
        <f>T('[1]p25'!$A$27)</f>
        <v>Licença Especial ou Licença Prêmio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3"/>
    </row>
    <row r="42" spans="1:17" s="2" customFormat="1" ht="13.5" customHeight="1">
      <c r="A42" s="416" t="s">
        <v>16</v>
      </c>
      <c r="B42" s="417"/>
      <c r="C42" s="321">
        <f>T('[1]p25'!$A$28)</f>
      </c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3"/>
    </row>
    <row r="43" spans="1:17" s="2" customFormat="1" ht="13.5" customHeight="1">
      <c r="A43" s="416" t="s">
        <v>16</v>
      </c>
      <c r="B43" s="417"/>
      <c r="C43" s="321">
        <f>T('[1]p25'!$A$29)</f>
      </c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3"/>
    </row>
    <row r="44" spans="1:17" s="2" customFormat="1" ht="13.5" customHeight="1">
      <c r="A44" s="416" t="s">
        <v>16</v>
      </c>
      <c r="B44" s="417"/>
      <c r="C44" s="321">
        <f>T('[1]p25'!$A$30)</f>
      </c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3"/>
    </row>
    <row r="45" spans="1:17" s="2" customFormat="1" ht="13.5" customHeight="1">
      <c r="A45" s="416" t="s">
        <v>16</v>
      </c>
      <c r="B45" s="417"/>
      <c r="C45" s="321">
        <f>T('[1]p25'!$A$31)</f>
      </c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3"/>
    </row>
    <row r="46" spans="1:17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</row>
  </sheetData>
  <sheetProtection password="CA19" sheet="1" objects="1" scenarios="1"/>
  <mergeCells count="97">
    <mergeCell ref="A44:B44"/>
    <mergeCell ref="C44:Q44"/>
    <mergeCell ref="A45:B45"/>
    <mergeCell ref="C45:Q45"/>
    <mergeCell ref="A42:B42"/>
    <mergeCell ref="C42:Q42"/>
    <mergeCell ref="A43:B43"/>
    <mergeCell ref="C43:Q43"/>
    <mergeCell ref="A40:B40"/>
    <mergeCell ref="C40:Q40"/>
    <mergeCell ref="A41:B41"/>
    <mergeCell ref="C41:Q41"/>
    <mergeCell ref="A38:Q38"/>
    <mergeCell ref="A39:E39"/>
    <mergeCell ref="F39:G39"/>
    <mergeCell ref="I39:J39"/>
    <mergeCell ref="L39:M39"/>
    <mergeCell ref="O39:Q39"/>
    <mergeCell ref="A36:B36"/>
    <mergeCell ref="C36:Q36"/>
    <mergeCell ref="A37:B37"/>
    <mergeCell ref="C37:Q37"/>
    <mergeCell ref="A34:B34"/>
    <mergeCell ref="C34:Q34"/>
    <mergeCell ref="A35:B35"/>
    <mergeCell ref="C35:Q35"/>
    <mergeCell ref="A32:B32"/>
    <mergeCell ref="C32:Q32"/>
    <mergeCell ref="A33:B33"/>
    <mergeCell ref="C33:Q33"/>
    <mergeCell ref="A30:Q30"/>
    <mergeCell ref="A31:E31"/>
    <mergeCell ref="F31:G31"/>
    <mergeCell ref="I31:J31"/>
    <mergeCell ref="L31:M31"/>
    <mergeCell ref="O31:Q31"/>
    <mergeCell ref="A28:B28"/>
    <mergeCell ref="C28:Q28"/>
    <mergeCell ref="A29:B29"/>
    <mergeCell ref="C29:Q29"/>
    <mergeCell ref="A26:B26"/>
    <mergeCell ref="C26:Q26"/>
    <mergeCell ref="A27:B27"/>
    <mergeCell ref="C27:Q27"/>
    <mergeCell ref="A24:B24"/>
    <mergeCell ref="C24:Q24"/>
    <mergeCell ref="A25:B25"/>
    <mergeCell ref="C25:Q25"/>
    <mergeCell ref="A22:Q22"/>
    <mergeCell ref="A23:E23"/>
    <mergeCell ref="F23:G23"/>
    <mergeCell ref="I23:J23"/>
    <mergeCell ref="L23:M23"/>
    <mergeCell ref="O23:Q23"/>
    <mergeCell ref="A20:B20"/>
    <mergeCell ref="C20:Q20"/>
    <mergeCell ref="A21:B21"/>
    <mergeCell ref="C21:Q21"/>
    <mergeCell ref="A18:B18"/>
    <mergeCell ref="C18:Q18"/>
    <mergeCell ref="A19:B19"/>
    <mergeCell ref="C19:Q19"/>
    <mergeCell ref="A16:B16"/>
    <mergeCell ref="C16:Q16"/>
    <mergeCell ref="A17:B17"/>
    <mergeCell ref="C17:Q17"/>
    <mergeCell ref="A13:B13"/>
    <mergeCell ref="C13:Q13"/>
    <mergeCell ref="A14:Q14"/>
    <mergeCell ref="A15:E15"/>
    <mergeCell ref="F15:G15"/>
    <mergeCell ref="I15:J15"/>
    <mergeCell ref="L15:M15"/>
    <mergeCell ref="O15:Q15"/>
    <mergeCell ref="A11:B11"/>
    <mergeCell ref="C11:Q11"/>
    <mergeCell ref="A12:B12"/>
    <mergeCell ref="C12:Q12"/>
    <mergeCell ref="A9:B9"/>
    <mergeCell ref="C9:Q9"/>
    <mergeCell ref="A10:B10"/>
    <mergeCell ref="C10:Q10"/>
    <mergeCell ref="I7:J7"/>
    <mergeCell ref="L7:M7"/>
    <mergeCell ref="O7:Q7"/>
    <mergeCell ref="A8:B8"/>
    <mergeCell ref="C8:Q8"/>
    <mergeCell ref="A46:Q46"/>
    <mergeCell ref="A4:Q5"/>
    <mergeCell ref="O3:P3"/>
    <mergeCell ref="A1:Q1"/>
    <mergeCell ref="A2:Q2"/>
    <mergeCell ref="E3:N3"/>
    <mergeCell ref="A3:D3"/>
    <mergeCell ref="A6:Q6"/>
    <mergeCell ref="A7:E7"/>
    <mergeCell ref="F7:G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7"/>
  <dimension ref="A1:S18"/>
  <sheetViews>
    <sheetView workbookViewId="0" topLeftCell="A1">
      <selection activeCell="A7" sqref="A7:E7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31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3"/>
    </row>
    <row r="2" spans="1:17" ht="13.5" thickBo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</row>
    <row r="3" spans="1:17" ht="13.5" thickBot="1">
      <c r="A3" s="33" t="s">
        <v>235</v>
      </c>
      <c r="B3" s="34"/>
      <c r="C3" s="34"/>
      <c r="D3" s="35"/>
      <c r="E3" s="40"/>
      <c r="F3" s="405"/>
      <c r="G3" s="324"/>
      <c r="H3" s="324"/>
      <c r="I3" s="324"/>
      <c r="J3" s="324"/>
      <c r="K3" s="324"/>
      <c r="L3" s="324"/>
      <c r="M3" s="324"/>
      <c r="N3" s="406"/>
      <c r="O3" s="331" t="s">
        <v>92</v>
      </c>
      <c r="P3" s="332"/>
      <c r="Q3" s="67" t="str">
        <f>'[1]p1'!$H$4</f>
        <v>2004.1</v>
      </c>
    </row>
    <row r="4" spans="1:17" s="1" customFormat="1" ht="12.7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7" s="8" customFormat="1" ht="12.75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</row>
    <row r="6" spans="1:17" ht="12.75">
      <c r="A6" s="340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</row>
    <row r="7" spans="1:19" s="47" customFormat="1" ht="13.5" customHeight="1">
      <c r="A7" s="341" t="str">
        <f>T('[1]p7'!$C$13:$G$13)</f>
        <v>Antônio Pereira Brandão Júnior</v>
      </c>
      <c r="B7" s="342"/>
      <c r="C7" s="342"/>
      <c r="D7" s="342"/>
      <c r="E7" s="343"/>
      <c r="F7" s="408"/>
      <c r="G7" s="409"/>
      <c r="H7" s="68" t="s">
        <v>15</v>
      </c>
      <c r="I7" s="412">
        <f>IF('[1]p7'!$I$19&lt;&gt;0,'[1]p7'!$I$19,"")</f>
        <v>37681</v>
      </c>
      <c r="J7" s="411"/>
      <c r="K7" s="68" t="s">
        <v>231</v>
      </c>
      <c r="L7" s="412">
        <f>IF('[1]p7'!$J$19&lt;&gt;0,'[1]p7'!$J$19,"")</f>
        <v>38776</v>
      </c>
      <c r="M7" s="411"/>
      <c r="N7" s="69" t="s">
        <v>232</v>
      </c>
      <c r="O7" s="414" t="str">
        <f>IF('[1]p7'!$K$19&lt;&gt;0,'[1]p7'!$K$19,"")</f>
        <v>R/SRH/N.253</v>
      </c>
      <c r="P7" s="414"/>
      <c r="Q7" s="415"/>
      <c r="R7" s="46"/>
      <c r="S7" s="46"/>
    </row>
    <row r="8" spans="1:17" s="2" customFormat="1" ht="13.5" customHeight="1">
      <c r="A8" s="416" t="s">
        <v>230</v>
      </c>
      <c r="B8" s="418"/>
      <c r="C8" s="419" t="str">
        <f>IF('[1]p7'!$A$19&lt;&gt;0,'[1]p7'!$A$19,"")</f>
        <v>UNICAMP - Universidade Estadual de Campinas</v>
      </c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</row>
    <row r="9" spans="1:17" s="2" customFormat="1" ht="13.5" customHeight="1">
      <c r="A9" s="416" t="s">
        <v>233</v>
      </c>
      <c r="B9" s="417"/>
      <c r="C9" s="413" t="str">
        <f>IF('[1]p7'!$A$21&lt;&gt;0,'[1]p7'!$A$21,"")</f>
        <v>Doutorado em Matemática</v>
      </c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5"/>
    </row>
    <row r="10" spans="1:17" ht="12.75">
      <c r="A10" s="340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</row>
    <row r="11" spans="1:19" s="47" customFormat="1" ht="13.5" customHeight="1">
      <c r="A11" s="341" t="str">
        <f>T('[1]p15'!$C$13:$G$13)</f>
        <v>Gilberto da Silva Matos</v>
      </c>
      <c r="B11" s="342"/>
      <c r="C11" s="342"/>
      <c r="D11" s="342"/>
      <c r="E11" s="343"/>
      <c r="F11" s="408"/>
      <c r="G11" s="409"/>
      <c r="H11" s="68" t="s">
        <v>15</v>
      </c>
      <c r="I11" s="412">
        <f>IF('[1]p15'!$I$19&lt;&gt;0,'[1]p15'!$I$19,"")</f>
        <v>38047</v>
      </c>
      <c r="J11" s="411"/>
      <c r="K11" s="68" t="s">
        <v>231</v>
      </c>
      <c r="L11" s="412">
        <f>IF('[1]p15'!$J$19&lt;&gt;0,'[1]p15'!$J$19,"")</f>
        <v>39141</v>
      </c>
      <c r="M11" s="411"/>
      <c r="N11" s="69" t="s">
        <v>232</v>
      </c>
      <c r="O11" s="414" t="str">
        <f>IF('[1]p15'!$K$19&lt;&gt;0,'[1]p15'!$K$19,"")</f>
        <v>Port.R/SRH/No.167</v>
      </c>
      <c r="P11" s="414"/>
      <c r="Q11" s="415"/>
      <c r="R11" s="46"/>
      <c r="S11" s="46"/>
    </row>
    <row r="12" spans="1:17" s="2" customFormat="1" ht="13.5" customHeight="1">
      <c r="A12" s="416" t="s">
        <v>230</v>
      </c>
      <c r="B12" s="418"/>
      <c r="C12" s="419" t="str">
        <f>IF('[1]p15'!$A$19&lt;&gt;0,'[1]p15'!$A$19,"")</f>
        <v>Universidade de São Paulo - USP/SP.</v>
      </c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</row>
    <row r="13" spans="1:17" s="2" customFormat="1" ht="13.5" customHeight="1">
      <c r="A13" s="416" t="s">
        <v>233</v>
      </c>
      <c r="B13" s="417"/>
      <c r="C13" s="413" t="str">
        <f>IF('[1]p15'!$A$21&lt;&gt;0,'[1]p15'!$A$21,"")</f>
        <v>Doutorado em Estatística</v>
      </c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5"/>
    </row>
    <row r="14" spans="1:17" ht="12.75">
      <c r="A14" s="407"/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</row>
    <row r="15" spans="1:19" s="47" customFormat="1" ht="13.5" customHeight="1">
      <c r="A15" s="341" t="str">
        <f>T('[1]p29'!$C$13:$G$13)</f>
        <v>Sérgio Mota Alves</v>
      </c>
      <c r="B15" s="342"/>
      <c r="C15" s="342"/>
      <c r="D15" s="342"/>
      <c r="E15" s="343"/>
      <c r="F15" s="408"/>
      <c r="G15" s="409"/>
      <c r="H15" s="68" t="s">
        <v>15</v>
      </c>
      <c r="I15" s="412">
        <f>IF('[1]p29'!$I$19&lt;&gt;0,'[1]p29'!$I$19,"")</f>
        <v>38047</v>
      </c>
      <c r="J15" s="411"/>
      <c r="K15" s="68" t="s">
        <v>231</v>
      </c>
      <c r="L15" s="412">
        <f>IF('[1]p29'!$J$19&lt;&gt;0,'[1]p29'!$J$19,"")</f>
        <v>39141</v>
      </c>
      <c r="M15" s="411"/>
      <c r="N15" s="69" t="s">
        <v>232</v>
      </c>
      <c r="O15" s="414" t="str">
        <f>IF('[1]p29'!$K$19&lt;&gt;0,'[1]p29'!$K$19,"")</f>
        <v>Port.R/SRH/No.166</v>
      </c>
      <c r="P15" s="414"/>
      <c r="Q15" s="415"/>
      <c r="R15" s="46"/>
      <c r="S15" s="46"/>
    </row>
    <row r="16" spans="1:17" s="2" customFormat="1" ht="13.5" customHeight="1">
      <c r="A16" s="416" t="s">
        <v>230</v>
      </c>
      <c r="B16" s="418"/>
      <c r="C16" s="419" t="str">
        <f>IF('[1]p29'!$A$19&lt;&gt;0,'[1]p29'!$A$19,"")</f>
        <v>UNICAMP, Campinas-SP.</v>
      </c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</row>
    <row r="17" spans="1:17" s="2" customFormat="1" ht="13.5" customHeight="1">
      <c r="A17" s="416" t="s">
        <v>233</v>
      </c>
      <c r="B17" s="417"/>
      <c r="C17" s="413" t="str">
        <f>IF('[1]p29'!$A$21&lt;&gt;0,'[1]p29'!$A$21,"")</f>
        <v>Doutorado em Matemática</v>
      </c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5"/>
    </row>
    <row r="18" spans="1:17" s="70" customFormat="1" ht="12.75">
      <c r="A18" s="340"/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</row>
    <row r="19" s="70" customFormat="1" ht="12.75"/>
    <row r="20" s="70" customFormat="1" ht="12.75"/>
    <row r="21" s="70" customFormat="1" ht="12.75"/>
    <row r="22" s="70" customFormat="1" ht="12.75"/>
    <row r="23" s="70" customFormat="1" ht="12.75"/>
  </sheetData>
  <sheetProtection password="CA19" sheet="1" objects="1" scenarios="1"/>
  <mergeCells count="36">
    <mergeCell ref="A18:Q18"/>
    <mergeCell ref="F3:N3"/>
    <mergeCell ref="A1:Q1"/>
    <mergeCell ref="O3:P3"/>
    <mergeCell ref="A2:Q2"/>
    <mergeCell ref="A4:Q5"/>
    <mergeCell ref="A6:Q6"/>
    <mergeCell ref="A7:E7"/>
    <mergeCell ref="F7:G7"/>
    <mergeCell ref="I7:J7"/>
    <mergeCell ref="L7:M7"/>
    <mergeCell ref="O7:Q7"/>
    <mergeCell ref="A8:B8"/>
    <mergeCell ref="C8:Q8"/>
    <mergeCell ref="A9:B9"/>
    <mergeCell ref="C9:Q9"/>
    <mergeCell ref="A10:Q10"/>
    <mergeCell ref="A11:E11"/>
    <mergeCell ref="F11:G11"/>
    <mergeCell ref="I11:J11"/>
    <mergeCell ref="L11:M11"/>
    <mergeCell ref="O11:Q11"/>
    <mergeCell ref="A12:B12"/>
    <mergeCell ref="C12:Q12"/>
    <mergeCell ref="A13:B13"/>
    <mergeCell ref="C13:Q13"/>
    <mergeCell ref="A14:Q14"/>
    <mergeCell ref="A15:E15"/>
    <mergeCell ref="F15:G15"/>
    <mergeCell ref="I15:J15"/>
    <mergeCell ref="L15:M15"/>
    <mergeCell ref="O15:Q15"/>
    <mergeCell ref="A16:B16"/>
    <mergeCell ref="C16:Q16"/>
    <mergeCell ref="A17:B17"/>
    <mergeCell ref="C17:Q1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8"/>
  <dimension ref="A1:T2852"/>
  <sheetViews>
    <sheetView workbookViewId="0" topLeftCell="A31">
      <selection activeCell="S22" sqref="S22"/>
    </sheetView>
  </sheetViews>
  <sheetFormatPr defaultColWidth="9.140625" defaultRowHeight="12.75"/>
  <cols>
    <col min="1" max="1" width="3.8515625" style="0" customWidth="1"/>
    <col min="2" max="2" width="9.28125" style="0" customWidth="1"/>
    <col min="5" max="5" width="4.421875" style="0" customWidth="1"/>
    <col min="6" max="6" width="7.7109375" style="0" customWidth="1"/>
    <col min="7" max="7" width="8.7109375" style="0" customWidth="1"/>
    <col min="8" max="8" width="8.140625" style="13" customWidth="1"/>
    <col min="9" max="9" width="5.28125" style="0" customWidth="1"/>
    <col min="10" max="10" width="2.421875" style="0" customWidth="1"/>
    <col min="11" max="11" width="2.7109375" style="0" customWidth="1"/>
    <col min="12" max="13" width="8.7109375" style="0" customWidth="1"/>
    <col min="14" max="14" width="4.42187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8.00390625" style="0" customWidth="1"/>
  </cols>
  <sheetData>
    <row r="1" spans="1:19" ht="13.5" thickBot="1">
      <c r="A1" s="331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3"/>
    </row>
    <row r="2" spans="1:19" ht="13.5" thickBo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3.5" thickBot="1">
      <c r="A3" s="331" t="s">
        <v>208</v>
      </c>
      <c r="B3" s="332"/>
      <c r="C3" s="332"/>
      <c r="D3" s="333"/>
      <c r="E3" s="354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9"/>
      <c r="R3" s="44" t="s">
        <v>92</v>
      </c>
      <c r="S3" s="43" t="str">
        <f>'[1]p1'!$H$4</f>
        <v>2004.1</v>
      </c>
    </row>
    <row r="4" spans="1:19" s="1" customFormat="1" ht="12.7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</row>
    <row r="5" spans="1:19" s="1" customFormat="1" ht="12.75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s="8" customFormat="1" ht="13.5" thickBot="1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</row>
    <row r="7" spans="1:20" s="18" customFormat="1" ht="13.5" thickBot="1">
      <c r="A7" s="32" t="s">
        <v>62</v>
      </c>
      <c r="B7" s="299" t="s">
        <v>98</v>
      </c>
      <c r="C7" s="236"/>
      <c r="D7" s="236"/>
      <c r="E7" s="237"/>
      <c r="F7" s="16" t="s">
        <v>99</v>
      </c>
      <c r="G7" s="16" t="s">
        <v>51</v>
      </c>
      <c r="H7" s="16" t="s">
        <v>52</v>
      </c>
      <c r="I7" s="16" t="s">
        <v>24</v>
      </c>
      <c r="J7" s="421" t="s">
        <v>76</v>
      </c>
      <c r="K7" s="422"/>
      <c r="L7" s="421" t="s">
        <v>53</v>
      </c>
      <c r="M7" s="424"/>
      <c r="N7" s="422"/>
      <c r="O7" s="59" t="s">
        <v>14</v>
      </c>
      <c r="P7" s="65" t="s">
        <v>229</v>
      </c>
      <c r="Q7" s="66" t="s">
        <v>15</v>
      </c>
      <c r="R7" s="65" t="s">
        <v>18</v>
      </c>
      <c r="S7" s="17" t="s">
        <v>29</v>
      </c>
      <c r="T7" s="63"/>
    </row>
    <row r="8" spans="1:19" s="24" customFormat="1" ht="12.75">
      <c r="A8" s="26">
        <f>IF('[1]p1'!$C$13&gt;0,1,"")</f>
        <v>1</v>
      </c>
      <c r="B8" s="239" t="str">
        <f>T('[1]p1'!$C$13:$G$13)</f>
        <v>Alciônio Saldanha de Oliveira</v>
      </c>
      <c r="C8" s="239" t="str">
        <f>T('[2]p1'!$C$13:$G$13)</f>
        <v>Alciônio Saldanha de Oliveira</v>
      </c>
      <c r="D8" s="239" t="str">
        <f>T('[2]p1'!$C$13:$G$13)</f>
        <v>Alciônio Saldanha de Oliveira</v>
      </c>
      <c r="E8" s="240" t="str">
        <f>T('[2]p1'!$C$13:$G$13)</f>
        <v>Alciônio Saldanha de Oliveira</v>
      </c>
      <c r="F8" s="19">
        <f>IF('[1]p1'!$J$13&gt;0,'[1]p1'!$J$13,"")</f>
        <v>336892</v>
      </c>
      <c r="G8" s="20" t="str">
        <f>IF('[1]p1'!$A$15&lt;&gt;0,'[1]p1'!$A$15,"")</f>
        <v>Mestre</v>
      </c>
      <c r="H8" s="21" t="str">
        <f>IF('[1]p1'!$B$15&lt;&gt;0,'[1]p1'!$B$15,"")</f>
        <v>Adjunto</v>
      </c>
      <c r="I8" s="22" t="str">
        <f>IF('[1]p1'!$C$15&lt;&gt;0,'[1]p1'!$C$15,"")</f>
        <v>I</v>
      </c>
      <c r="J8" s="60">
        <f>IF('[1]p1'!$F$15&lt;&gt;0,'[1]p1'!$F$15,"")</f>
        <v>40</v>
      </c>
      <c r="K8" s="62" t="str">
        <f>IF('[1]p1'!$G$15&lt;&gt;0,'[1]p1'!$G$15,"")</f>
        <v>DE</v>
      </c>
      <c r="L8" s="428" t="str">
        <f>T('[1]p1'!$H$15:$J$15)</f>
        <v>Docente do Quadro Efetivo</v>
      </c>
      <c r="M8" s="429"/>
      <c r="N8" s="430"/>
      <c r="O8" s="23">
        <f>IF('[1]p1'!$D$15&lt;&gt;0,'[1]p1'!$D$15,"")</f>
        <v>31216</v>
      </c>
      <c r="P8" s="64" t="str">
        <f>IF('[1]p1'!$E$15&lt;&gt;0,'[1]p1'!$E$15,"")</f>
        <v>Concur.</v>
      </c>
      <c r="Q8" s="146">
        <f>IF('[1]p1'!$K$15&lt;&gt;0,'[1]p1'!$K$15,"")</f>
      </c>
      <c r="R8" s="56" t="str">
        <f>IF('[1]p1'!$L$15&lt;&gt;0,'[1]p1'!$L$15,"")</f>
        <v>                </v>
      </c>
      <c r="S8" s="19" t="str">
        <f>IF('[1]p1'!$L$13&lt;&gt;0,'[1]p1'!$L$13,"")</f>
        <v>Ativa</v>
      </c>
    </row>
    <row r="9" spans="1:19" s="24" customFormat="1" ht="12.75">
      <c r="A9" s="25">
        <f>IF('[1]p2'!$C$13&gt;0,2,"")</f>
        <v>2</v>
      </c>
      <c r="B9" s="249" t="str">
        <f>T('[1]p2'!$C$13:$G$13)</f>
        <v>Alexsandro Bezerra Cavalcanti</v>
      </c>
      <c r="C9" s="250" t="str">
        <f>T('[2]p2'!$C$13:$G$13)</f>
        <v>Alexsandro Bezerra Cavalcanti</v>
      </c>
      <c r="D9" s="250" t="str">
        <f>T('[2]p2'!$C$13:$G$13)</f>
        <v>Alexsandro Bezerra Cavalcanti</v>
      </c>
      <c r="E9" s="251" t="str">
        <f>T('[2]p2'!$C$13:$G$13)</f>
        <v>Alexsandro Bezerra Cavalcanti</v>
      </c>
      <c r="F9" s="25" t="str">
        <f>IF('[1]p2'!$J$13&gt;0,'[1]p2'!$J$13,"")</f>
        <v>23278281</v>
      </c>
      <c r="G9" s="21" t="str">
        <f>IF('[1]p2'!$A$15&lt;&gt;0,'[1]p2'!$A$15,"")</f>
        <v>Mestre</v>
      </c>
      <c r="H9" s="21" t="str">
        <f>IF('[1]p2'!$B$15&lt;&gt;0,'[1]p2'!$B$15,"")</f>
        <v>Assistente</v>
      </c>
      <c r="I9" s="22" t="str">
        <f>IF('[1]p2'!$C$15&lt;&gt;0,'[1]p2'!$C$15,"")</f>
        <v>I</v>
      </c>
      <c r="J9" s="61">
        <f>IF('[1]p2'!$F$15&lt;&gt;0,'[1]p2'!$F$15,"")</f>
        <v>40</v>
      </c>
      <c r="K9" s="58" t="str">
        <f>IF('[1]p2'!$G$15&lt;&gt;0,'[1]p2'!$G$15,"")</f>
        <v>DE</v>
      </c>
      <c r="L9" s="425" t="str">
        <f>T('[1]p2'!$H$15:$J$15)</f>
        <v>Docente em Estágio Probatório</v>
      </c>
      <c r="M9" s="426"/>
      <c r="N9" s="427"/>
      <c r="O9" s="23">
        <f>IF('[1]p2'!$D$15&lt;&gt;0,'[1]p2'!$D$15,"")</f>
        <v>37371</v>
      </c>
      <c r="P9" s="22" t="str">
        <f>IF('[1]p2'!$E$15&lt;&gt;0,'[1]p2'!$E$15,"")</f>
        <v>Concur.</v>
      </c>
      <c r="Q9" s="145">
        <f>IF('[1]p2'!$K$15&lt;&gt;0,'[1]p2'!$K$15,"")</f>
      </c>
      <c r="R9" s="57" t="str">
        <f>IF('[1]p2'!$L$15&lt;&gt;0,'[1]p2'!$L$15,"")</f>
        <v>                </v>
      </c>
      <c r="S9" s="25" t="str">
        <f>IF('[1]p2'!$L$13&lt;&gt;0,'[1]p2'!$L$13,"")</f>
        <v>Ativa</v>
      </c>
    </row>
    <row r="10" spans="1:19" s="24" customFormat="1" ht="12.75">
      <c r="A10" s="25">
        <f>IF('[1]p3'!$C$13&gt;0,3,"")</f>
        <v>3</v>
      </c>
      <c r="B10" s="249" t="str">
        <f>T('[1]p3'!$C$13:$G$13)</f>
        <v>Amanda dos Santos Gomes</v>
      </c>
      <c r="C10" s="250" t="str">
        <f>T('[2]p2'!$C$13:$G$13)</f>
        <v>Alexsandro Bezerra Cavalcanti</v>
      </c>
      <c r="D10" s="250" t="str">
        <f>T('[2]p2'!$C$13:$G$13)</f>
        <v>Alexsandro Bezerra Cavalcanti</v>
      </c>
      <c r="E10" s="251" t="str">
        <f>T('[2]p2'!$C$13:$G$13)</f>
        <v>Alexsandro Bezerra Cavalcanti</v>
      </c>
      <c r="F10" s="25" t="str">
        <f>IF('[1]p3'!$J$13&gt;0,'[1]p3'!$J$13,"")</f>
        <v>2414289</v>
      </c>
      <c r="G10" s="21" t="str">
        <f>IF('[1]p3'!$A$15&lt;&gt;0,'[1]p3'!$A$15,"")</f>
        <v>Mestre</v>
      </c>
      <c r="H10" s="21" t="str">
        <f>IF('[1]p3'!$B$15&lt;&gt;0,'[1]p3'!$B$15,"")</f>
        <v>Assistente</v>
      </c>
      <c r="I10" s="22" t="str">
        <f>IF('[1]p3'!$C$15&lt;&gt;0,'[1]p3'!$C$15,"")</f>
        <v>I</v>
      </c>
      <c r="J10" s="61">
        <f>IF('[1]p3'!$F$15&lt;&gt;0,'[1]p3'!$F$15,"")</f>
        <v>40</v>
      </c>
      <c r="K10" s="58" t="str">
        <f>IF('[1]p3'!$G$15&lt;&gt;0,'[1]p3'!$G$15,"")</f>
        <v>DE</v>
      </c>
      <c r="L10" s="425" t="str">
        <f>T('[1]p3'!$H$15:$J$15)</f>
        <v>Docente em Estágio Probatório</v>
      </c>
      <c r="M10" s="426"/>
      <c r="N10" s="427"/>
      <c r="O10" s="23">
        <f>IF('[1]p3'!$D$15&lt;&gt;0,'[1]p3'!$D$15,"")</f>
        <v>38209</v>
      </c>
      <c r="P10" s="22" t="str">
        <f>IF('[1]p3'!$E$15&lt;&gt;0,'[1]p3'!$E$15,"")</f>
        <v>Concur.</v>
      </c>
      <c r="Q10" s="145">
        <f>IF('[1]p3'!$K$15&lt;&gt;0,'[1]p3'!$K$15,"")</f>
      </c>
      <c r="R10" s="57" t="str">
        <f>IF('[1]p3'!$L$15&lt;&gt;0,'[1]p3'!$L$15,"")</f>
        <v>                </v>
      </c>
      <c r="S10" s="25" t="str">
        <f>IF('[1]p3'!$L$13&lt;&gt;0,'[1]p3'!$L$13,"")</f>
        <v>Ativa</v>
      </c>
    </row>
    <row r="11" spans="1:19" s="24" customFormat="1" ht="12.75">
      <c r="A11" s="25">
        <f>IF('[1]p4'!$C$13&gt;0,4,"")</f>
        <v>4</v>
      </c>
      <c r="B11" s="249" t="str">
        <f>T('[1]p4'!$C$13:$G$13)</f>
        <v>Amauri Araújo Cruz</v>
      </c>
      <c r="C11" s="250" t="str">
        <f>T('[2]p4'!$C$13:$G$13)</f>
        <v>Antônio José da Silva</v>
      </c>
      <c r="D11" s="250" t="str">
        <f>T('[2]p4'!$C$13:$G$13)</f>
        <v>Antônio José da Silva</v>
      </c>
      <c r="E11" s="251" t="str">
        <f>T('[2]p4'!$C$13:$G$13)</f>
        <v>Antônio José da Silva</v>
      </c>
      <c r="F11" s="25" t="str">
        <f>IF('[1]p4'!$J$13&gt;0,'[1]p4'!$J$13,"")</f>
        <v>0333086</v>
      </c>
      <c r="G11" s="21" t="str">
        <f>IF('[1]p4'!$A$15&lt;&gt;0,'[1]p4'!$A$15,"")</f>
        <v>Especialista</v>
      </c>
      <c r="H11" s="21" t="str">
        <f>IF('[1]p4'!$B$15&lt;&gt;0,'[1]p4'!$B$15,"")</f>
        <v>Adjunto</v>
      </c>
      <c r="I11" s="22" t="str">
        <f>IF('[1]p4'!$C$15&lt;&gt;0,'[1]p4'!$C$15,"")</f>
        <v>IV</v>
      </c>
      <c r="J11" s="61">
        <f>IF('[1]p4'!$F$15&lt;&gt;0,'[1]p4'!$F$15,"")</f>
        <v>40</v>
      </c>
      <c r="K11" s="58" t="str">
        <f>IF('[1]p4'!$G$15&lt;&gt;0,'[1]p4'!$G$15,"")</f>
        <v>DE</v>
      </c>
      <c r="L11" s="425" t="str">
        <f>T('[1]p4'!$H$15:$J$15)</f>
        <v>Docente do Quadro Efetivo</v>
      </c>
      <c r="M11" s="426"/>
      <c r="N11" s="427"/>
      <c r="O11" s="23">
        <f>IF('[1]p4'!$D$15&lt;&gt;0,'[1]p4'!$D$15,"")</f>
        <v>29082</v>
      </c>
      <c r="P11" s="22" t="str">
        <f>IF('[1]p4'!$E$15&lt;&gt;0,'[1]p4'!$E$15,"")</f>
        <v>Contrato</v>
      </c>
      <c r="Q11" s="145">
        <f>IF('[1]p4'!$K$15&lt;&gt;0,'[1]p4'!$K$15,"")</f>
      </c>
      <c r="R11" s="57" t="str">
        <f>IF('[1]p4'!$L$15&lt;&gt;0,'[1]p4'!$L$15,"")</f>
        <v>                </v>
      </c>
      <c r="S11" s="25" t="str">
        <f>IF('[1]p4'!$L$13&lt;&gt;0,'[1]p4'!$L$13,"")</f>
        <v>Ativa</v>
      </c>
    </row>
    <row r="12" spans="1:19" s="24" customFormat="1" ht="12.75">
      <c r="A12" s="25">
        <f>IF('[1]p5'!$C$13&gt;0,5,"")</f>
        <v>5</v>
      </c>
      <c r="B12" s="249" t="str">
        <f>T('[1]p5'!$C$13:$G$13)</f>
        <v>Antônio José da Silva</v>
      </c>
      <c r="C12" s="250" t="str">
        <f>T('[2]p5'!$C$13:$G$13)</f>
        <v>Antônio Luiz de Melo</v>
      </c>
      <c r="D12" s="250" t="str">
        <f>T('[2]p5'!$C$13:$G$13)</f>
        <v>Antônio Luiz de Melo</v>
      </c>
      <c r="E12" s="251" t="str">
        <f>T('[2]p5'!$C$13:$G$13)</f>
        <v>Antônio Luiz de Melo</v>
      </c>
      <c r="F12" s="25" t="str">
        <f>IF('[1]p5'!$J$13&gt;0,'[1]p5'!$J$13,"")</f>
        <v>3365201</v>
      </c>
      <c r="G12" s="21" t="str">
        <f>IF('[1]p5'!$A$15&lt;&gt;0,'[1]p5'!$A$15,"")</f>
        <v>Doutor</v>
      </c>
      <c r="H12" s="21" t="str">
        <f>IF('[1]p5'!$B$15&lt;&gt;0,'[1]p5'!$B$15,"")</f>
        <v>Adjunto</v>
      </c>
      <c r="I12" s="22" t="str">
        <f>IF('[1]p5'!$C$15&lt;&gt;0,'[1]p5'!$C$15,"")</f>
        <v>IV</v>
      </c>
      <c r="J12" s="61">
        <f>IF('[1]p5'!$F$15&lt;&gt;0,'[1]p5'!$F$15,"")</f>
        <v>40</v>
      </c>
      <c r="K12" s="58" t="str">
        <f>IF('[1]p5'!$G$15&lt;&gt;0,'[1]p5'!$G$15,"")</f>
        <v>DE</v>
      </c>
      <c r="L12" s="425" t="str">
        <f>T('[1]p5'!$H$15:$J$15)</f>
        <v>Docente do Quadro Efetivo</v>
      </c>
      <c r="M12" s="426"/>
      <c r="N12" s="427"/>
      <c r="O12" s="23">
        <f>IF('[1]p5'!$D$15&lt;&gt;0,'[1]p5'!$D$15,"")</f>
        <v>31168</v>
      </c>
      <c r="P12" s="22" t="str">
        <f>IF('[1]p5'!$E$15&lt;&gt;0,'[1]p5'!$E$15,"")</f>
        <v>Concur.</v>
      </c>
      <c r="Q12" s="145">
        <f>IF('[1]p5'!$K$15&lt;&gt;0,'[1]p5'!$K$15,"")</f>
      </c>
      <c r="R12" s="57" t="str">
        <f>IF('[1]p5'!$L$15&lt;&gt;0,'[1]p5'!$L$15,"")</f>
        <v>                </v>
      </c>
      <c r="S12" s="25" t="str">
        <f>IF('[1]p5'!$L$13&lt;&gt;0,'[1]p5'!$L$13,"")</f>
        <v>Ativa</v>
      </c>
    </row>
    <row r="13" spans="1:19" s="24" customFormat="1" ht="12.75">
      <c r="A13" s="25">
        <f>IF('[1]p6'!$C$13&gt;0,6,"")</f>
        <v>6</v>
      </c>
      <c r="B13" s="249" t="str">
        <f>T('[1]p6'!$C$13:$G$13)</f>
        <v>Antônio Luiz de Melo</v>
      </c>
      <c r="C13" s="250" t="str">
        <f>T('[2]p6'!$C$13:$G$13)</f>
        <v>Antônio Pereira Brandão Júnior</v>
      </c>
      <c r="D13" s="250" t="str">
        <f>T('[2]p6'!$C$13:$G$13)</f>
        <v>Antônio Pereira Brandão Júnior</v>
      </c>
      <c r="E13" s="251" t="str">
        <f>T('[2]p6'!$C$13:$G$13)</f>
        <v>Antônio Pereira Brandão Júnior</v>
      </c>
      <c r="F13" s="25" t="str">
        <f>IF('[1]p6'!$J$13&gt;0,'[1]p2'!$J$13,"")</f>
        <v>23278281</v>
      </c>
      <c r="G13" s="21" t="str">
        <f>IF('[1]p6'!$A$15&lt;&gt;0,'[1]p6'!$A$15,"")</f>
        <v>Doutor</v>
      </c>
      <c r="H13" s="21" t="str">
        <f>IF('[1]p6'!$B$15&lt;&gt;0,'[1]p6'!$B$15,"")</f>
        <v>Adjunto</v>
      </c>
      <c r="I13" s="22" t="str">
        <f>IF('[1]p6'!$C$15&lt;&gt;0,'[1]p6'!$C$15,"")</f>
        <v>III</v>
      </c>
      <c r="J13" s="61">
        <f>IF('[1]p6'!$F$15&lt;&gt;0,'[1]p6'!$F$15,"")</f>
        <v>40</v>
      </c>
      <c r="K13" s="58" t="str">
        <f>IF('[1]p6'!$G$15&lt;&gt;0,'[1]p6'!$G$15,"")</f>
        <v>DE</v>
      </c>
      <c r="L13" s="425" t="str">
        <f>T('[1]p6'!$H$15:$J$15)</f>
        <v>Docente do Quadro Efetivo</v>
      </c>
      <c r="M13" s="426"/>
      <c r="N13" s="427"/>
      <c r="O13" s="23">
        <f>IF('[1]p6'!$D$15&lt;&gt;0,'[1]p6'!$D$15,"")</f>
        <v>33960</v>
      </c>
      <c r="P13" s="22" t="str">
        <f>IF('[1]p6'!$E$15&lt;&gt;0,'[1]p6'!$E$15,"")</f>
        <v>Concur.</v>
      </c>
      <c r="Q13" s="145">
        <f>IF('[1]p6'!$K$15&lt;&gt;0,'[1]p6'!$K$15,"")</f>
      </c>
      <c r="R13" s="57" t="str">
        <f>IF('[1]p6'!$L$15&lt;&gt;0,'[1]p6'!$L$15,"")</f>
        <v>                </v>
      </c>
      <c r="S13" s="25" t="str">
        <f>IF('[1]p6'!$L$13&lt;&gt;0,'[1]p6'!$L$13,"")</f>
        <v>Afastado</v>
      </c>
    </row>
    <row r="14" spans="1:19" s="24" customFormat="1" ht="12.75">
      <c r="A14" s="25">
        <f>IF('[1]p7'!$C$13&gt;0,7,"")</f>
        <v>7</v>
      </c>
      <c r="B14" s="249" t="str">
        <f>T('[1]p7'!$C$13:$G$13)</f>
        <v>Antônio Pereira Brandão Júnior</v>
      </c>
      <c r="C14" s="250" t="str">
        <f>T('[2]p7'!$C$13:$G$13)</f>
        <v>Aparecido Jesuino de Souza</v>
      </c>
      <c r="D14" s="250" t="str">
        <f>T('[2]p7'!$C$13:$G$13)</f>
        <v>Aparecido Jesuino de Souza</v>
      </c>
      <c r="E14" s="251" t="str">
        <f>T('[2]p7'!$C$13:$G$13)</f>
        <v>Aparecido Jesuino de Souza</v>
      </c>
      <c r="F14" s="25" t="str">
        <f>IF('[1]p7'!$J$13&gt;0,'[1]p7'!$J$13,"")</f>
        <v>22242641</v>
      </c>
      <c r="G14" s="21" t="str">
        <f>IF('[1]p7'!$A$15&lt;&gt;0,'[1]p7'!$A$15,"")</f>
        <v>Mestre</v>
      </c>
      <c r="H14" s="21" t="str">
        <f>IF('[1]p7'!$B$15&lt;&gt;0,'[1]p7'!$B$15,"")</f>
        <v>Assistente</v>
      </c>
      <c r="I14" s="22" t="str">
        <f>IF('[1]p7'!$C$15&lt;&gt;0,'[1]p7'!$C$15,"")</f>
        <v>III</v>
      </c>
      <c r="J14" s="61">
        <f>IF('[1]p7'!$F$15&lt;&gt;0,'[1]p7'!$F$15,"")</f>
        <v>40</v>
      </c>
      <c r="K14" s="58" t="str">
        <f>IF('[1]p7'!$G$15&lt;&gt;0,'[1]p7'!$G$15,"")</f>
        <v>DE</v>
      </c>
      <c r="L14" s="425" t="str">
        <f>T('[1]p7'!$H$15:$J$15)</f>
        <v>Docente do Quadro Efetivo</v>
      </c>
      <c r="M14" s="426"/>
      <c r="N14" s="427"/>
      <c r="O14" s="23">
        <f>IF('[1]p7'!$D$15&lt;&gt;0,'[1]p7'!$D$15,"")</f>
        <v>36004</v>
      </c>
      <c r="P14" s="22" t="str">
        <f>IF('[1]p7'!$E$15&lt;&gt;0,'[1]p7'!$E$15,"")</f>
        <v>Concur.</v>
      </c>
      <c r="Q14" s="145">
        <f>IF('[1]p7'!$K$15&lt;&gt;0,'[1]p7'!$K$15,"")</f>
      </c>
      <c r="R14" s="57" t="str">
        <f>IF('[1]p7'!$L$15&lt;&gt;0,'[1]p7'!$L$15,"")</f>
        <v>                </v>
      </c>
      <c r="S14" s="25" t="str">
        <f>IF('[1]p7'!$L$13&lt;&gt;0,'[1]p7'!$L$13,"")</f>
        <v>Afastado</v>
      </c>
    </row>
    <row r="15" spans="1:19" s="24" customFormat="1" ht="12.75">
      <c r="A15" s="25">
        <f>IF('[1]p8'!$C$13&gt;0,8,"")</f>
        <v>8</v>
      </c>
      <c r="B15" s="249" t="str">
        <f>T('[1]p8'!$C$13:$G$13)</f>
        <v>Aparecido Jesuino de Souza</v>
      </c>
      <c r="C15" s="250" t="str">
        <f>T('[2]p8'!$C$13:$G$13)</f>
        <v>Bráulio Maia Junior</v>
      </c>
      <c r="D15" s="250" t="str">
        <f>T('[2]p8'!$C$13:$G$13)</f>
        <v>Bráulio Maia Junior</v>
      </c>
      <c r="E15" s="251" t="str">
        <f>T('[2]p8'!$C$13:$G$13)</f>
        <v>Bráulio Maia Junior</v>
      </c>
      <c r="F15" s="25" t="str">
        <f>IF('[1]p8'!$J$13&gt;0,'[1]p8'!$J$13,"")</f>
        <v>335045</v>
      </c>
      <c r="G15" s="21" t="str">
        <f>IF('[1]p8'!$A$15&lt;&gt;0,'[1]p8'!$A$15,"")</f>
        <v>Doutor</v>
      </c>
      <c r="H15" s="21" t="str">
        <f>IF('[1]p8'!$B$15&lt;&gt;0,'[1]p8'!$B$15,"")</f>
        <v>Titular</v>
      </c>
      <c r="I15" s="22" t="str">
        <f>IF('[1]p8'!$C$15&lt;&gt;0,'[1]p8'!$C$15,"")</f>
        <v>Único</v>
      </c>
      <c r="J15" s="61">
        <f>IF('[1]p8'!$F$15&lt;&gt;0,'[1]p8'!$F$15,"")</f>
        <v>40</v>
      </c>
      <c r="K15" s="58" t="str">
        <f>IF('[1]p8'!$G$15&lt;&gt;0,'[1]p8'!$G$15,"")</f>
        <v>DE</v>
      </c>
      <c r="L15" s="425" t="str">
        <f>T('[1]p8'!$H$15:$J$15)</f>
        <v>Docente do Quadro Efetivo</v>
      </c>
      <c r="M15" s="426"/>
      <c r="N15" s="427"/>
      <c r="O15" s="23">
        <f>IF('[1]p8'!$D$15&lt;&gt;0,'[1]p8'!$D$15,"")</f>
        <v>30011</v>
      </c>
      <c r="P15" s="22" t="str">
        <f>IF('[1]p8'!$E$15&lt;&gt;0,'[1]p8'!$E$15,"")</f>
        <v>Concur.</v>
      </c>
      <c r="Q15" s="145">
        <f>IF('[1]p8'!$K$15&lt;&gt;0,'[1]p8'!$K$15,"")</f>
      </c>
      <c r="R15" s="57" t="str">
        <f>IF('[1]p8'!$L$15&lt;&gt;0,'[1]p8'!$L$15,"")</f>
        <v>                </v>
      </c>
      <c r="S15" s="25" t="str">
        <f>IF('[1]p8'!$L$13&lt;&gt;0,'[1]p8'!$L$13,"")</f>
        <v>Ativa</v>
      </c>
    </row>
    <row r="16" spans="1:19" s="24" customFormat="1" ht="12.75">
      <c r="A16" s="25">
        <f>IF('[1]p9'!$C$13&gt;0,9,"")</f>
        <v>9</v>
      </c>
      <c r="B16" s="249" t="str">
        <f>T('[1]p9'!$C$13:$G$13)</f>
        <v>Bráulio Maia Junior</v>
      </c>
      <c r="C16" s="250" t="str">
        <f>T('[2]p9'!$C$13:$G$13)</f>
        <v>Claudianor Oliveira Alves</v>
      </c>
      <c r="D16" s="250" t="str">
        <f>T('[2]p9'!$C$13:$G$13)</f>
        <v>Claudianor Oliveira Alves</v>
      </c>
      <c r="E16" s="251" t="str">
        <f>T('[2]p9'!$C$13:$G$13)</f>
        <v>Claudianor Oliveira Alves</v>
      </c>
      <c r="F16" s="25" t="str">
        <f>IF('[1]p9'!$J$13&gt;0,'[1]p9'!$J$13,"")</f>
        <v>3330270</v>
      </c>
      <c r="G16" s="21" t="str">
        <f>IF('[1]p9'!$A$15&lt;&gt;0,'[1]p9'!$A$15,"")</f>
        <v>Doutor</v>
      </c>
      <c r="H16" s="21" t="str">
        <f>IF('[1]p9'!$B$15&lt;&gt;0,'[1]p9'!$B$15,"")</f>
        <v>Adjunto</v>
      </c>
      <c r="I16" s="22" t="str">
        <f>IF('[1]p9'!$C$15&lt;&gt;0,'[1]p9'!$C$15,"")</f>
        <v>IV</v>
      </c>
      <c r="J16" s="61">
        <f>IF('[1]p9'!$F$15&lt;&gt;0,'[1]p9'!$F$15,"")</f>
        <v>40</v>
      </c>
      <c r="K16" s="58" t="str">
        <f>IF('[1]p9'!$G$15&lt;&gt;0,'[1]p9'!$G$15,"")</f>
        <v>DE</v>
      </c>
      <c r="L16" s="425" t="str">
        <f>T('[1]p9'!$H$15:$J$15)</f>
        <v>Docente do Quadro Efetivo</v>
      </c>
      <c r="M16" s="426"/>
      <c r="N16" s="427"/>
      <c r="O16" s="23" t="str">
        <f>IF('[1]p9'!$D$15&lt;&gt;0,'[1]p9'!$D$15,"")</f>
        <v>15/08/79</v>
      </c>
      <c r="P16" s="22" t="str">
        <f>IF('[1]p9'!$E$15&lt;&gt;0,'[1]p9'!$E$15,"")</f>
        <v>Contrato</v>
      </c>
      <c r="Q16" s="145">
        <f>IF('[1]p9'!$K$15&lt;&gt;0,'[1]p9'!$K$15,"")</f>
      </c>
      <c r="R16" s="57" t="str">
        <f>IF('[1]p9'!$L$15&lt;&gt;0,'[1]p9'!$L$15,"")</f>
        <v>                </v>
      </c>
      <c r="S16" s="25" t="str">
        <f>IF('[1]p9'!$L$13&lt;&gt;0,'[1]p9'!$L$13,"")</f>
        <v>Ativa</v>
      </c>
    </row>
    <row r="17" spans="1:19" s="24" customFormat="1" ht="12.75">
      <c r="A17" s="25">
        <f>IF('[1]p10'!$C$13&gt;0,10,"")</f>
        <v>10</v>
      </c>
      <c r="B17" s="249" t="str">
        <f>T('[1]p10'!$C$13:$G$13)</f>
        <v>Claudianor Oliveira Alves</v>
      </c>
      <c r="C17" s="250" t="str">
        <f>T('[2]p10'!$C$13:$G$13)</f>
        <v>Daniel Cordeiro de Morais Filho</v>
      </c>
      <c r="D17" s="250" t="str">
        <f>T('[2]p10'!$C$13:$G$13)</f>
        <v>Daniel Cordeiro de Morais Filho</v>
      </c>
      <c r="E17" s="251" t="str">
        <f>T('[2]p10'!$C$13:$G$13)</f>
        <v>Daniel Cordeiro de Morais Filho</v>
      </c>
      <c r="F17" s="25" t="str">
        <f>IF('[1]p10'!$J$13&gt;0,'[1]p10'!$J$13,"")</f>
        <v>3380633</v>
      </c>
      <c r="G17" s="21" t="str">
        <f>IF('[1]p10'!$A$15&lt;&gt;0,'[1]p10'!$A$15,"")</f>
        <v>Doutor</v>
      </c>
      <c r="H17" s="21" t="str">
        <f>IF('[1]p10'!$B$15&lt;&gt;0,'[1]p10'!$B$15,"")</f>
        <v>Adjunto</v>
      </c>
      <c r="I17" s="22" t="str">
        <f>IF('[1]p10'!$C$15&lt;&gt;0,'[1]p10'!$C$15,"")</f>
        <v>IV</v>
      </c>
      <c r="J17" s="61">
        <f>IF('[1]p10'!$F$15&lt;&gt;0,'[1]p10'!$F$15,"")</f>
        <v>40</v>
      </c>
      <c r="K17" s="58" t="str">
        <f>IF('[1]p10'!$G$15&lt;&gt;0,'[1]p10'!$G$15,"")</f>
        <v>DE</v>
      </c>
      <c r="L17" s="425" t="str">
        <f>T('[1]p10'!$H$15:$J$15)</f>
        <v>Docente do Quadro Efetivo</v>
      </c>
      <c r="M17" s="426"/>
      <c r="N17" s="427"/>
      <c r="O17" s="23">
        <f>IF('[1]p10'!$D$15&lt;&gt;0,'[1]p10'!$D$15,"")</f>
        <v>33482</v>
      </c>
      <c r="P17" s="22" t="str">
        <f>IF('[1]p10'!$E$15&lt;&gt;0,'[1]p10'!$E$15,"")</f>
        <v>Concur.</v>
      </c>
      <c r="Q17" s="145">
        <f>IF('[1]p10'!$K$15&lt;&gt;0,'[1]p10'!$K$15,"")</f>
      </c>
      <c r="R17" s="57" t="str">
        <f>IF('[1]p10'!$L$15&lt;&gt;0,'[1]p10'!$L$15,"")</f>
        <v>                </v>
      </c>
      <c r="S17" s="25" t="str">
        <f>IF('[1]p10'!$L$13&lt;&gt;0,'[1]p10'!$L$13,"")</f>
        <v>Ativa</v>
      </c>
    </row>
    <row r="18" spans="1:19" s="24" customFormat="1" ht="12.75">
      <c r="A18" s="25">
        <f>IF('[1]p11'!$C$13&gt;0,11,"")</f>
        <v>11</v>
      </c>
      <c r="B18" s="249" t="str">
        <f>T('[1]p11'!$C$13:$G$13)</f>
        <v>Daniel Cordeiro de Morais Filho</v>
      </c>
      <c r="C18" s="250" t="str">
        <f>T('[2]p11'!$C$13:$G$13)</f>
        <v>Daniel Marinho Pellegrino</v>
      </c>
      <c r="D18" s="250" t="str">
        <f>T('[2]p11'!$C$13:$G$13)</f>
        <v>Daniel Marinho Pellegrino</v>
      </c>
      <c r="E18" s="251" t="str">
        <f>T('[2]p11'!$C$13:$G$13)</f>
        <v>Daniel Marinho Pellegrino</v>
      </c>
      <c r="F18" s="25" t="str">
        <f>IF('[1]p11'!$J$13&gt;0,'[1]p11'!$J$13,"")</f>
        <v>336979</v>
      </c>
      <c r="G18" s="21" t="str">
        <f>IF('[1]p11'!$A$15&lt;&gt;0,'[1]p11'!$A$15,"")</f>
        <v>Doutor</v>
      </c>
      <c r="H18" s="21" t="str">
        <f>IF('[1]p11'!$B$15&lt;&gt;0,'[1]p11'!$B$15,"")</f>
        <v>Titular</v>
      </c>
      <c r="I18" s="22" t="str">
        <f>IF('[1]p11'!$C$15&lt;&gt;0,'[1]p11'!$C$15,"")</f>
        <v>Único</v>
      </c>
      <c r="J18" s="61">
        <f>IF('[1]p11'!$F$15&lt;&gt;0,'[1]p11'!$F$15,"")</f>
        <v>40</v>
      </c>
      <c r="K18" s="58" t="str">
        <f>IF('[1]p11'!$G$15&lt;&gt;0,'[1]p11'!$G$15,"")</f>
        <v>DE</v>
      </c>
      <c r="L18" s="425" t="str">
        <f>T('[1]p11'!$H$15:$J$15)</f>
        <v>Docente do Quadro Efetivo</v>
      </c>
      <c r="M18" s="426"/>
      <c r="N18" s="427"/>
      <c r="O18" s="23">
        <f>IF('[1]p11'!$D$15&lt;&gt;0,'[1]p11'!$D$15,"")</f>
        <v>31625</v>
      </c>
      <c r="P18" s="22" t="str">
        <f>IF('[1]p11'!$E$15&lt;&gt;0,'[1]p11'!$E$15,"")</f>
        <v>Concur.</v>
      </c>
      <c r="Q18" s="145">
        <f>IF('[1]p11'!$K$15&lt;&gt;0,'[1]p11'!$K$15,"")</f>
      </c>
      <c r="R18" s="57" t="str">
        <f>IF('[1]p11'!$L$15&lt;&gt;0,'[1]p11'!$L$15,"")</f>
        <v>                </v>
      </c>
      <c r="S18" s="25" t="str">
        <f>IF('[1]p11'!$L$13&lt;&gt;0,'[1]p11'!$L$13,"")</f>
        <v>Ativa</v>
      </c>
    </row>
    <row r="19" spans="1:19" s="24" customFormat="1" ht="12.75">
      <c r="A19" s="25">
        <f>IF('[1]p12'!$C$13&gt;0,12,"")</f>
        <v>12</v>
      </c>
      <c r="B19" s="249" t="str">
        <f>T('[1]p12'!$C$13:$G$13)</f>
        <v>Daniel Marinho Pellegrino</v>
      </c>
      <c r="C19" s="250" t="str">
        <f>T('[2]p12'!$C$13:$G$13)</f>
        <v>Florence Ayres Campello de Oliveira</v>
      </c>
      <c r="D19" s="250" t="str">
        <f>T('[2]p12'!$C$13:$G$13)</f>
        <v>Florence Ayres Campello de Oliveira</v>
      </c>
      <c r="E19" s="251" t="str">
        <f>T('[2]p12'!$C$13:$G$13)</f>
        <v>Florence Ayres Campello de Oliveira</v>
      </c>
      <c r="F19" s="25" t="str">
        <f>IF('[1]p12'!$J$13&gt;0,'[1]p12'!$J$13,"")</f>
        <v>1285557</v>
      </c>
      <c r="G19" s="21" t="str">
        <f>IF('[1]p12'!$A$15&lt;&gt;0,'[1]p12'!$A$15,"")</f>
        <v>Doutor</v>
      </c>
      <c r="H19" s="21" t="str">
        <f>IF('[1]p12'!$B$15&lt;&gt;0,'[1]p12'!$B$15,"")</f>
        <v>Adjunto</v>
      </c>
      <c r="I19" s="22" t="str">
        <f>IF('[1]p12'!$C$15&lt;&gt;0,'[1]p12'!$C$15,"")</f>
        <v>I</v>
      </c>
      <c r="J19" s="61">
        <f>IF('[1]p12'!$F$15&lt;&gt;0,'[1]p12'!$F$15,"")</f>
        <v>40</v>
      </c>
      <c r="K19" s="58" t="str">
        <f>IF('[1]p12'!$G$15&lt;&gt;0,'[1]p12'!$G$15,"")</f>
        <v>DE</v>
      </c>
      <c r="L19" s="425" t="str">
        <f>T('[1]p12'!$H$15:$J$15)</f>
        <v>Docente do Quadro Efetivo</v>
      </c>
      <c r="M19" s="426"/>
      <c r="N19" s="427"/>
      <c r="O19" s="23" t="str">
        <f>IF('[1]p12'!$D$15&lt;&gt;0,'[1]p12'!$D$15,"")</f>
        <v>17/07/98</v>
      </c>
      <c r="P19" s="22" t="str">
        <f>IF('[1]p12'!$E$15&lt;&gt;0,'[1]p12'!$E$15,"")</f>
        <v>Concur.</v>
      </c>
      <c r="Q19" s="145">
        <f>IF('[1]p12'!$K$15&lt;&gt;0,'[1]p12'!$K$15,"")</f>
      </c>
      <c r="R19" s="57" t="str">
        <f>IF('[1]p12'!$L$15&lt;&gt;0,'[1]p12'!$L$15,"")</f>
        <v>                </v>
      </c>
      <c r="S19" s="25" t="str">
        <f>IF('[1]p12'!$L$13&lt;&gt;0,'[1]p12'!$L$13,"")</f>
        <v>Ativa</v>
      </c>
    </row>
    <row r="20" spans="1:19" s="24" customFormat="1" ht="12.75">
      <c r="A20" s="25">
        <f>IF('[1]p13'!$C$13&gt;0,13,"")</f>
        <v>13</v>
      </c>
      <c r="B20" s="249" t="str">
        <f>T('[1]p13'!$C$13:$G$13)</f>
        <v>Florence Ayres Campello de Oliveira</v>
      </c>
      <c r="C20" s="250" t="str">
        <f>T('[2]p13'!$C$13:$G$13)</f>
        <v>Francisco Antônio Morais de Souza</v>
      </c>
      <c r="D20" s="250" t="str">
        <f>T('[2]p13'!$C$13:$G$13)</f>
        <v>Francisco Antônio Morais de Souza</v>
      </c>
      <c r="E20" s="251" t="str">
        <f>T('[2]p13'!$C$13:$G$13)</f>
        <v>Francisco Antônio Morais de Souza</v>
      </c>
      <c r="F20" s="25" t="str">
        <f>IF('[1]p13'!$J$13&gt;0,'[1]p13'!$J$13,"")</f>
        <v>332624</v>
      </c>
      <c r="G20" s="21" t="str">
        <f>IF('[1]p13'!$A$15&lt;&gt;0,'[1]p13'!$A$15,"")</f>
        <v>Mestre</v>
      </c>
      <c r="H20" s="21" t="str">
        <f>IF('[1]p13'!$B$15&lt;&gt;0,'[1]p13'!$B$15,"")</f>
        <v>Adjunto</v>
      </c>
      <c r="I20" s="22" t="str">
        <f>IF('[1]p13'!$C$15&lt;&gt;0,'[1]p13'!$C$15,"")</f>
        <v>IV</v>
      </c>
      <c r="J20" s="61">
        <f>IF('[1]p13'!$F$15&lt;&gt;0,'[1]p13'!$F$15,"")</f>
        <v>40</v>
      </c>
      <c r="K20" s="58" t="str">
        <f>IF('[1]p13'!$G$15&lt;&gt;0,'[1]p13'!$G$15,"")</f>
        <v>DE</v>
      </c>
      <c r="L20" s="425" t="str">
        <f>T('[1]p13'!$H$15:$J$15)</f>
        <v>Docente do Quadro Efetivo</v>
      </c>
      <c r="M20" s="426"/>
      <c r="N20" s="427"/>
      <c r="O20" s="23" t="str">
        <f>IF('[1]p13'!$D$15&lt;&gt;0,'[1]p13'!$D$15,"")</f>
        <v>15/03/79</v>
      </c>
      <c r="P20" s="22" t="str">
        <f>IF('[1]p13'!$E$15&lt;&gt;0,'[1]p13'!$E$15,"")</f>
        <v>Contrato</v>
      </c>
      <c r="Q20" s="145">
        <f>IF('[1]p13'!$K$15&lt;&gt;0,'[1]p13'!$K$15,"")</f>
      </c>
      <c r="R20" s="57" t="str">
        <f>IF('[1]p13'!$L$15&lt;&gt;0,'[1]p13'!$L$15,"")</f>
        <v>                </v>
      </c>
      <c r="S20" s="25" t="str">
        <f>IF('[1]p13'!$L$13&lt;&gt;0,'[1]p13'!$L$13,"")</f>
        <v>Ativa</v>
      </c>
    </row>
    <row r="21" spans="1:19" s="24" customFormat="1" ht="12.75">
      <c r="A21" s="25">
        <f>IF('[1]p14'!$C$13&gt;0,14,"")</f>
        <v>14</v>
      </c>
      <c r="B21" s="249" t="str">
        <f>T('[1]p14'!$C$13:$G$13)</f>
        <v>Francisco Antônio Morais de Souza</v>
      </c>
      <c r="C21" s="250" t="str">
        <f>T('[2]p14'!$C$13:$G$13)</f>
        <v>Gilberto da Silva Matos</v>
      </c>
      <c r="D21" s="250" t="str">
        <f>T('[2]p14'!$C$13:$G$13)</f>
        <v>Gilberto da Silva Matos</v>
      </c>
      <c r="E21" s="251" t="str">
        <f>T('[2]p14'!$C$13:$G$13)</f>
        <v>Gilberto da Silva Matos</v>
      </c>
      <c r="F21" s="25" t="str">
        <f>IF('[1]p14'!$J$13&gt;0,'[1]p14'!$J$13,"")</f>
        <v>335559</v>
      </c>
      <c r="G21" s="21" t="str">
        <f>IF('[1]p14'!$A$15&lt;&gt;0,'[1]p14'!$A$15,"")</f>
        <v>Doutor</v>
      </c>
      <c r="H21" s="21" t="str">
        <f>IF('[1]p14'!$B$15&lt;&gt;0,'[1]p14'!$B$15,"")</f>
        <v>Adjunto</v>
      </c>
      <c r="I21" s="22" t="str">
        <f>IF('[1]p14'!$C$15&lt;&gt;0,'[1]p14'!$C$15,"")</f>
        <v>IV</v>
      </c>
      <c r="J21" s="61">
        <f>IF('[1]p14'!$F$15&lt;&gt;0,'[1]p14'!$F$15,"")</f>
        <v>40</v>
      </c>
      <c r="K21" s="58" t="str">
        <f>IF('[1]p14'!$G$15&lt;&gt;0,'[1]p14'!$G$15,"")</f>
        <v>DE</v>
      </c>
      <c r="L21" s="425" t="str">
        <f>T('[1]p14'!$H$15:$J$15)</f>
        <v>Docente do Quadro Efetivo</v>
      </c>
      <c r="M21" s="426"/>
      <c r="N21" s="427"/>
      <c r="O21" s="23" t="str">
        <f>IF('[1]p14'!$D$15&lt;&gt;0,'[1]p14'!$D$15,"")</f>
        <v>25/02/83</v>
      </c>
      <c r="P21" s="22" t="str">
        <f>IF('[1]p14'!$E$15&lt;&gt;0,'[1]p14'!$E$15,"")</f>
        <v>Concur.</v>
      </c>
      <c r="Q21" s="145">
        <f>IF('[1]p14'!$K$15&lt;&gt;0,'[1]p14'!$K$15,"")</f>
      </c>
      <c r="R21" s="57" t="str">
        <f>IF('[1]p14'!$L$15&lt;&gt;0,'[1]p14'!$L$15,"")</f>
        <v>                </v>
      </c>
      <c r="S21" s="25" t="str">
        <f>IF('[1]p14'!$L$13&lt;&gt;0,'[1]p14'!$L$13,"")</f>
        <v>Ativa</v>
      </c>
    </row>
    <row r="22" spans="1:19" s="24" customFormat="1" ht="12.75">
      <c r="A22" s="25">
        <f>IF('[1]p15'!$C$13&gt;0,15,"")</f>
        <v>15</v>
      </c>
      <c r="B22" s="249" t="str">
        <f>T('[1]p15'!$C$13:$G$13)</f>
        <v>Gilberto da Silva Matos</v>
      </c>
      <c r="C22" s="250" t="str">
        <f>T('[2]p15'!$C$13:$G$13)</f>
        <v>Izabel Maria Barbosa de Albuquerque</v>
      </c>
      <c r="D22" s="250" t="str">
        <f>T('[2]p15'!$C$13:$G$13)</f>
        <v>Izabel Maria Barbosa de Albuquerque</v>
      </c>
      <c r="E22" s="251" t="str">
        <f>T('[2]p15'!$C$13:$G$13)</f>
        <v>Izabel Maria Barbosa de Albuquerque</v>
      </c>
      <c r="F22" s="25" t="str">
        <f>IF('[1]p15'!$J$13&gt;0,'[1]p15'!$J$13,"")</f>
        <v>1350510</v>
      </c>
      <c r="G22" s="21" t="str">
        <f>IF('[1]p15'!$A$15&lt;&gt;0,'[1]p15'!$A$15,"")</f>
        <v>Mestre</v>
      </c>
      <c r="H22" s="21" t="str">
        <f>IF('[1]p15'!$B$15&lt;&gt;0,'[1]p15'!$B$15,"")</f>
        <v>Assistente</v>
      </c>
      <c r="I22" s="22" t="str">
        <f>IF('[1]p15'!$C$15&lt;&gt;0,'[1]p15'!$C$15,"")</f>
        <v>I</v>
      </c>
      <c r="J22" s="61">
        <f>IF('[1]p15'!$F$15&lt;&gt;0,'[1]p15'!$F$15,"")</f>
        <v>40</v>
      </c>
      <c r="K22" s="58" t="str">
        <f>IF('[1]p15'!$G$15&lt;&gt;0,'[1]p15'!$G$15,"")</f>
        <v>DE</v>
      </c>
      <c r="L22" s="425" t="str">
        <f>T('[1]p15'!$H$15:$J$15)</f>
        <v>Docente em Estágio Probatório</v>
      </c>
      <c r="M22" s="426"/>
      <c r="N22" s="427"/>
      <c r="O22" s="23" t="str">
        <f>IF('[1]p15'!$D$15&lt;&gt;0,'[1]p15'!$D$15,"")</f>
        <v>25/04/02</v>
      </c>
      <c r="P22" s="22" t="str">
        <f>IF('[1]p15'!$E$15&lt;&gt;0,'[1]p15'!$E$15,"")</f>
        <v>Concur.</v>
      </c>
      <c r="Q22" s="145">
        <f>IF('[1]p15'!$K$15&lt;&gt;0,'[1]p15'!$K$15,"")</f>
      </c>
      <c r="R22" s="57" t="str">
        <f>IF('[1]p15'!$L$15&lt;&gt;0,'[1]p15'!$L$15,"")</f>
        <v>                </v>
      </c>
      <c r="S22" s="25" t="str">
        <f>IF('[1]p16'!$L$13&lt;&gt;0,'[1]p16'!$L$13,"")</f>
        <v>Ativa</v>
      </c>
    </row>
    <row r="23" spans="1:19" s="24" customFormat="1" ht="12.75">
      <c r="A23" s="25">
        <f>IF('[1]p16'!$C$13&gt;0,16,"")</f>
        <v>16</v>
      </c>
      <c r="B23" s="249" t="str">
        <f>T('[1]p16'!$C$13:$G$13)</f>
        <v>Henrique Fernandes de Lima</v>
      </c>
      <c r="C23" s="250" t="str">
        <f>T('[2]p15'!$C$13:$G$13)</f>
        <v>Izabel Maria Barbosa de Albuquerque</v>
      </c>
      <c r="D23" s="250" t="str">
        <f>T('[2]p15'!$C$13:$G$13)</f>
        <v>Izabel Maria Barbosa de Albuquerque</v>
      </c>
      <c r="E23" s="251" t="str">
        <f>T('[2]p15'!$C$13:$G$13)</f>
        <v>Izabel Maria Barbosa de Albuquerque</v>
      </c>
      <c r="F23" s="25" t="str">
        <f>IF('[1]p16'!$J$13&gt;0,'[1]p16'!$J$13,"")</f>
        <v>1459040</v>
      </c>
      <c r="G23" s="21" t="str">
        <f>IF('[1]p16'!$A$15&lt;&gt;0,'[1]p16'!$A$15,"")</f>
        <v>Mestre</v>
      </c>
      <c r="H23" s="21" t="str">
        <f>IF('[1]p16'!$B$15&lt;&gt;0,'[1]p16'!$B$15,"")</f>
        <v>Assistente</v>
      </c>
      <c r="I23" s="22" t="str">
        <f>IF('[1]p16'!$C$15&lt;&gt;0,'[1]p16'!$C$15,"")</f>
        <v>I</v>
      </c>
      <c r="J23" s="61">
        <f>IF('[1]p16'!$F$15&lt;&gt;0,'[1]p16'!$F$15,"")</f>
        <v>40</v>
      </c>
      <c r="K23" s="58" t="str">
        <f>IF('[1]p16'!$G$15&lt;&gt;0,'[1]p16'!$G$15,"")</f>
        <v>DE</v>
      </c>
      <c r="L23" s="425" t="str">
        <f>T('[1]p16'!$H$15:$J$15)</f>
        <v>Docente em Estágio Probatório</v>
      </c>
      <c r="M23" s="426"/>
      <c r="N23" s="427"/>
      <c r="O23" s="23">
        <f>IF('[1]p16'!$D$15&lt;&gt;0,'[1]p16'!$D$15,"")</f>
        <v>38175</v>
      </c>
      <c r="P23" s="22" t="str">
        <f>IF('[1]p16'!$E$15&lt;&gt;0,'[1]p16'!$E$15,"")</f>
        <v>Concur.</v>
      </c>
      <c r="Q23" s="145">
        <f>IF('[1]p16'!$K$15&lt;&gt;0,'[1]p16'!$K$15,"")</f>
      </c>
      <c r="R23" s="57" t="str">
        <f>IF('[1]p16'!$L$15&lt;&gt;0,'[1]p16'!$L$15,"")</f>
        <v>                </v>
      </c>
      <c r="S23" s="25" t="str">
        <f>IF('[1]p16'!$L$13&lt;&gt;0,'[1]p16'!$L$13,"")</f>
        <v>Ativa</v>
      </c>
    </row>
    <row r="24" spans="1:19" s="24" customFormat="1" ht="12.75">
      <c r="A24" s="25">
        <f>IF('[1]p17'!$C$13&gt;0,17,"")</f>
        <v>17</v>
      </c>
      <c r="B24" s="249" t="str">
        <f>T('[1]p17'!$C$13:$G$13)</f>
        <v>Izabel Maria Barbosa de Albuquerque</v>
      </c>
      <c r="C24" s="250" t="str">
        <f>T('[2]p17'!$C$13:$G$13)</f>
        <v>José de Arimatéia Fernandes</v>
      </c>
      <c r="D24" s="250" t="str">
        <f>T('[2]p17'!$C$13:$G$13)</f>
        <v>José de Arimatéia Fernandes</v>
      </c>
      <c r="E24" s="251" t="str">
        <f>T('[2]p17'!$C$13:$G$13)</f>
        <v>José de Arimatéia Fernandes</v>
      </c>
      <c r="F24" s="25" t="str">
        <f>IF('[1]p17'!$J$13&gt;0,'[1]p17'!$J$13,"")</f>
        <v>3340480</v>
      </c>
      <c r="G24" s="21" t="str">
        <f>IF('[1]p17'!$A$15&lt;&gt;0,'[1]p17'!$A$15,"")</f>
        <v>Mestre</v>
      </c>
      <c r="H24" s="21" t="str">
        <f>IF('[1]p17'!$B$15&lt;&gt;0,'[1]p17'!$B$15,"")</f>
        <v>Adjunto</v>
      </c>
      <c r="I24" s="22" t="str">
        <f>IF('[1]p17'!$C$15&lt;&gt;0,'[1]p17'!$C$15,"")</f>
        <v>IV</v>
      </c>
      <c r="J24" s="61">
        <f>IF('[1]p17'!$F$15&lt;&gt;0,'[1]p17'!$F$15,"")</f>
        <v>40</v>
      </c>
      <c r="K24" s="58" t="str">
        <f>IF('[1]p17'!$G$15&lt;&gt;0,'[1]p17'!$G$15,"")</f>
        <v>DE</v>
      </c>
      <c r="L24" s="425" t="str">
        <f>T('[1]p17'!$H$15:$J$15)</f>
        <v>Docente do Quadro Efetivo</v>
      </c>
      <c r="M24" s="426"/>
      <c r="N24" s="427"/>
      <c r="O24" s="23">
        <f>IF('[1]p17'!$D$15&lt;&gt;0,'[1]p17'!$D$15,"")</f>
        <v>29290</v>
      </c>
      <c r="P24" s="22" t="str">
        <f>IF('[1]p17'!$E$15&lt;&gt;0,'[1]p17'!$E$15,"")</f>
        <v>Contrato</v>
      </c>
      <c r="Q24" s="145">
        <f>IF('[1]p17'!$K$15&lt;&gt;0,'[1]p17'!$K$15,"")</f>
      </c>
      <c r="R24" s="57" t="str">
        <f>IF('[1]p17'!$L$15&lt;&gt;0,'[1]p17'!$L$15,"")</f>
        <v>                </v>
      </c>
      <c r="S24" s="25" t="str">
        <f>IF('[1]p17'!$L$13&lt;&gt;0,'[1]p17'!$L$13,"")</f>
        <v>Afastado</v>
      </c>
    </row>
    <row r="25" spans="1:19" s="24" customFormat="1" ht="12.75">
      <c r="A25" s="25">
        <f>IF('[1]p18'!$C$13&gt;0,18,"")</f>
        <v>18</v>
      </c>
      <c r="B25" s="249" t="str">
        <f>T('[1]p18'!$C$13:$G$13)</f>
        <v>Jaime Alves Barbosa Sobrinho</v>
      </c>
      <c r="C25" s="250" t="str">
        <f>T('[2]p18'!$C$13:$G$13)</f>
        <v>José Luiz Neto</v>
      </c>
      <c r="D25" s="250" t="str">
        <f>T('[2]p18'!$C$13:$G$13)</f>
        <v>José Luiz Neto</v>
      </c>
      <c r="E25" s="251" t="str">
        <f>T('[2]p18'!$C$13:$G$13)</f>
        <v>José Luiz Neto</v>
      </c>
      <c r="F25" s="25" t="str">
        <f>IF('[1]p18'!$J$13&gt;0,'[1]p18'!$J$13,"")</f>
        <v>337185</v>
      </c>
      <c r="G25" s="21" t="str">
        <f>IF('[1]p18'!$A$15&lt;&gt;0,'[1]p18'!$A$15,"")</f>
        <v>Doutor</v>
      </c>
      <c r="H25" s="21" t="str">
        <f>IF('[1]p18'!$B$15&lt;&gt;0,'[1]p18'!$B$15,"")</f>
        <v>Adjunto</v>
      </c>
      <c r="I25" s="22" t="str">
        <f>IF('[1]p18'!$C$15&lt;&gt;0,'[1]p18'!$C$15,"")</f>
        <v>IV</v>
      </c>
      <c r="J25" s="61">
        <f>IF('[1]p18'!$F$15&lt;&gt;0,'[1]p18'!$F$15,"")</f>
        <v>40</v>
      </c>
      <c r="K25" s="58" t="str">
        <f>IF('[1]p18'!$G$15&lt;&gt;0,'[1]p18'!$G$15,"")</f>
        <v>DE</v>
      </c>
      <c r="L25" s="425" t="str">
        <f>T('[1]p18'!$H$15:$J$15)</f>
        <v>Docente do Quadro Efetivo</v>
      </c>
      <c r="M25" s="426"/>
      <c r="N25" s="427"/>
      <c r="O25" s="23">
        <f>IF('[1]p18'!$D$15&lt;&gt;0,'[1]p18'!$D$15,"")</f>
        <v>32782</v>
      </c>
      <c r="P25" s="22" t="str">
        <f>IF('[1]p18'!$E$15&lt;&gt;0,'[1]p18'!$E$15,"")</f>
        <v>Concur.</v>
      </c>
      <c r="Q25" s="145">
        <f>IF('[1]p18'!$K$15&lt;&gt;0,'[1]p18'!$K$15,"")</f>
      </c>
      <c r="R25" s="57" t="str">
        <f>IF('[1]p18'!$L$15&lt;&gt;0,'[1]p18'!$L$15,"")</f>
        <v>                </v>
      </c>
      <c r="S25" s="25" t="str">
        <f>IF('[1]p18'!$L$13&lt;&gt;0,'[1]p18'!$L$13,"")</f>
        <v>Ativa</v>
      </c>
    </row>
    <row r="26" spans="1:19" s="24" customFormat="1" ht="12.75">
      <c r="A26" s="25">
        <f>IF('[1]p19'!$C$13&gt;0,19,"")</f>
        <v>19</v>
      </c>
      <c r="B26" s="249" t="str">
        <f>T('[1]p19'!$C$13:$G$13)</f>
        <v>José de Arimatéia Fernandes</v>
      </c>
      <c r="C26" s="250" t="str">
        <f>T('[2]p19'!$C$13:$G$13)</f>
        <v>José Medeiros da Costa</v>
      </c>
      <c r="D26" s="250" t="str">
        <f>T('[2]p19'!$C$13:$G$13)</f>
        <v>José Medeiros da Costa</v>
      </c>
      <c r="E26" s="251" t="str">
        <f>T('[2]p19'!$C$13:$G$13)</f>
        <v>José Medeiros da Costa</v>
      </c>
      <c r="F26" s="25" t="str">
        <f>IF('[1]p19'!$J$13&gt;0,'[1]p19'!$J$13,"")</f>
        <v>1030217</v>
      </c>
      <c r="G26" s="21" t="str">
        <f>IF('[1]p19'!$A$15&lt;&gt;0,'[1]p19'!$A$15,"")</f>
        <v>Mestre</v>
      </c>
      <c r="H26" s="21" t="str">
        <f>IF('[1]p19'!$B$15&lt;&gt;0,'[1]p19'!$B$15,"")</f>
        <v>Assistente</v>
      </c>
      <c r="I26" s="22" t="str">
        <f>IF('[1]p19'!$C$15&lt;&gt;0,'[1]p19'!$C$15,"")</f>
        <v>IV</v>
      </c>
      <c r="J26" s="61">
        <f>IF('[1]p19'!$F$15&lt;&gt;0,'[1]p19'!$F$15,"")</f>
        <v>40</v>
      </c>
      <c r="K26" s="58" t="str">
        <f>IF('[1]p19'!$G$15&lt;&gt;0,'[1]p19'!$G$15,"")</f>
        <v>DE</v>
      </c>
      <c r="L26" s="425" t="str">
        <f>T('[1]p19'!$H$15:$J$15)</f>
        <v>Docente do Quadro Efetivo</v>
      </c>
      <c r="M26" s="426"/>
      <c r="N26" s="427"/>
      <c r="O26" s="23">
        <f>IF('[1]p19'!$D$15&lt;&gt;0,'[1]p19'!$D$15,"")</f>
        <v>34100</v>
      </c>
      <c r="P26" s="22" t="str">
        <f>IF('[1]p19'!$E$15&lt;&gt;0,'[1]p10'!$E$15,"")</f>
        <v>Concur.</v>
      </c>
      <c r="Q26" s="145">
        <f>IF('[1]p19'!$K$15&lt;&gt;0,'[1]p19'!$K$15,"")</f>
      </c>
      <c r="R26" s="57" t="str">
        <f>IF('[1]p19'!$L$15&lt;&gt;0,'[1]p10'!$L$15,"")</f>
        <v>                </v>
      </c>
      <c r="S26" s="25" t="str">
        <f>IF('[1]p19'!$L$13&lt;&gt;0,'[1]p19'!$L$13,"")</f>
        <v>Ativa</v>
      </c>
    </row>
    <row r="27" spans="1:19" s="24" customFormat="1" ht="12.75">
      <c r="A27" s="25">
        <f>IF('[1]p20'!$C$13&gt;0,20,"")</f>
        <v>20</v>
      </c>
      <c r="B27" s="249" t="str">
        <f>T('[1]p20'!$C$13:$G$13)</f>
        <v>José Lindomberg Possiano Barreiro</v>
      </c>
      <c r="C27" s="250" t="str">
        <f>T('[2]p19'!$C$13:$G$13)</f>
        <v>José Medeiros da Costa</v>
      </c>
      <c r="D27" s="250" t="str">
        <f>T('[2]p19'!$C$13:$G$13)</f>
        <v>José Medeiros da Costa</v>
      </c>
      <c r="E27" s="251" t="str">
        <f>T('[2]p19'!$C$13:$G$13)</f>
        <v>José Medeiros da Costa</v>
      </c>
      <c r="F27" s="25" t="str">
        <f>IF('[1]p20'!$J$13&gt;0,'[1]p20'!$J$13,"")</f>
        <v>2318350</v>
      </c>
      <c r="G27" s="21" t="str">
        <f>IF('[1]p20'!$A$15&lt;&gt;0,'[1]p20'!$A$15,"")</f>
        <v>Mestre</v>
      </c>
      <c r="H27" s="21" t="str">
        <f>IF('[1]p20'!$B$15&lt;&gt;0,'[1]p20'!$B$15,"")</f>
        <v>Assistente</v>
      </c>
      <c r="I27" s="22" t="str">
        <f>IF('[1]p20'!$C$15&lt;&gt;0,'[1]p20'!$C$15,"")</f>
        <v>I</v>
      </c>
      <c r="J27" s="61">
        <f>IF('[1]p20'!$F$15&lt;&gt;0,'[1]p20'!$F$15,"")</f>
        <v>40</v>
      </c>
      <c r="K27" s="58" t="str">
        <f>IF('[1]p20'!$G$15&lt;&gt;0,'[1]p20'!$G$15,"")</f>
        <v>DE</v>
      </c>
      <c r="L27" s="425" t="str">
        <f>T('[1]p20'!$H$15:$J$15)</f>
        <v>Docente em Estágio Probatório</v>
      </c>
      <c r="M27" s="426"/>
      <c r="N27" s="427"/>
      <c r="O27" s="23">
        <f>IF('[1]p20'!$D$15&lt;&gt;0,'[1]p20'!$D$15,"")</f>
        <v>38201</v>
      </c>
      <c r="P27" s="22" t="str">
        <f>IF('[1]p20'!$E$15&lt;&gt;0,'[1]p10'!$E$15,"")</f>
        <v>Concur.</v>
      </c>
      <c r="Q27" s="145">
        <f>IF('[1]p20'!$K$15&lt;&gt;0,'[1]p20'!$K$15,"")</f>
      </c>
      <c r="R27" s="57" t="str">
        <f>IF('[1]p20'!$L$15&lt;&gt;0,'[1]p10'!$L$15,"")</f>
        <v>                </v>
      </c>
      <c r="S27" s="25" t="str">
        <f>IF('[1]p20'!$L$13&lt;&gt;0,'[1]p20'!$L$13,"")</f>
        <v>Ativa</v>
      </c>
    </row>
    <row r="28" spans="1:19" s="24" customFormat="1" ht="12.75">
      <c r="A28" s="25">
        <f>IF('[1]p21'!$C$13&gt;0,21,"")</f>
        <v>21</v>
      </c>
      <c r="B28" s="249" t="str">
        <f>T('[1]p21'!$C$13:$G$13)</f>
        <v>José Luiz Neto</v>
      </c>
      <c r="C28" s="250" t="str">
        <f>T('[2]p21'!$C$13:$G$13)</f>
        <v>Luiz Mendes Albuquerque Neto</v>
      </c>
      <c r="D28" s="250" t="str">
        <f>T('[2]p21'!$C$13:$G$13)</f>
        <v>Luiz Mendes Albuquerque Neto</v>
      </c>
      <c r="E28" s="251" t="str">
        <f>T('[2]p21'!$C$13:$G$13)</f>
        <v>Luiz Mendes Albuquerque Neto</v>
      </c>
      <c r="F28" s="25" t="str">
        <f>IF('[1]p21'!$J$13&gt;0,'[1]p21'!$J$13,"")</f>
        <v>332568</v>
      </c>
      <c r="G28" s="21" t="str">
        <f>IF('[1]p21'!$A$15&lt;&gt;0,'[1]p21'!$A$15,"")</f>
        <v>Mestre</v>
      </c>
      <c r="H28" s="21" t="str">
        <f>IF('[1]p21'!$B$15&lt;&gt;0,'[1]p21'!$B$15,"")</f>
        <v>Adjunto</v>
      </c>
      <c r="I28" s="22" t="str">
        <f>IF('[1]p21'!$C$15&lt;&gt;0,'[1]p21'!$C$15,"")</f>
        <v>IV</v>
      </c>
      <c r="J28" s="61">
        <f>IF('[1]p21'!$F$15&lt;&gt;0,'[1]p21'!$F$15,"")</f>
        <v>40</v>
      </c>
      <c r="K28" s="58" t="str">
        <f>IF('[1]p21'!$G$15&lt;&gt;0,'[1]p21'!$G$15,"")</f>
        <v>DE</v>
      </c>
      <c r="L28" s="425" t="str">
        <f>T('[1]p21'!$H$15:$J$15)</f>
        <v>Docente do Quadro Efetivo</v>
      </c>
      <c r="M28" s="426"/>
      <c r="N28" s="427"/>
      <c r="O28" s="23">
        <f>IF('[1]p21'!$D$15&lt;&gt;0,'[1]p21'!$D$15,"")</f>
        <v>28858</v>
      </c>
      <c r="P28" s="22" t="str">
        <f>IF('[1]p21'!$E$15&lt;&gt;0,'[1]p21'!$E$15,"")</f>
        <v>Concur.</v>
      </c>
      <c r="Q28" s="145">
        <f>IF('[1]p21'!$K$15&lt;&gt;0,'[1]p21'!$K$15,"")</f>
      </c>
      <c r="R28" s="57" t="str">
        <f>IF('[1]p21'!$L$15&lt;&gt;0,'[1]p21'!$L$15,"")</f>
        <v>                </v>
      </c>
      <c r="S28" s="25" t="str">
        <f>IF('[1]p21'!$L$13&lt;&gt;0,'[1]p21'!$L$13,"")</f>
        <v>Ativa</v>
      </c>
    </row>
    <row r="29" spans="1:19" s="24" customFormat="1" ht="12.75">
      <c r="A29" s="25">
        <f>IF('[1]p22'!$C$13&gt;0,22,"")</f>
        <v>22</v>
      </c>
      <c r="B29" s="249" t="str">
        <f>T('[1]p22'!$C$13:$G$13)</f>
        <v>Joseilson Raimundo de Lima</v>
      </c>
      <c r="C29" s="250" t="str">
        <f>T('[2]p22'!$C$13:$G$13)</f>
        <v>Marco Aurélio Soares Souto</v>
      </c>
      <c r="D29" s="250" t="str">
        <f>T('[2]p22'!$C$13:$G$13)</f>
        <v>Marco Aurélio Soares Souto</v>
      </c>
      <c r="E29" s="251" t="str">
        <f>T('[2]p22'!$C$13:$G$13)</f>
        <v>Marco Aurélio Soares Souto</v>
      </c>
      <c r="F29" s="25" t="str">
        <f>IF('[1]p22'!$J$13&gt;0,'[1]p22'!$J$13,"")</f>
        <v>1314918</v>
      </c>
      <c r="G29" s="21" t="str">
        <f>IF('[1]p22'!$A$15&lt;&gt;0,'[1]p22'!$A$15,"")</f>
        <v>Mestre</v>
      </c>
      <c r="H29" s="21" t="str">
        <f>IF('[1]p22'!$B$15&lt;&gt;0,'[1]p22'!$B$15,"")</f>
        <v>Assistente</v>
      </c>
      <c r="I29" s="22" t="str">
        <f>IF('[1]p22'!$C$15&lt;&gt;0,'[1]p22'!$C$15,"")</f>
        <v>I</v>
      </c>
      <c r="J29" s="61">
        <f>IF('[1]p22'!$F$15&lt;&gt;0,'[1]p22'!$F$15,"")</f>
        <v>40</v>
      </c>
      <c r="K29" s="58" t="str">
        <f>IF('[1]p22'!$G$15&lt;&gt;0,'[1]p22'!$G$15,"")</f>
        <v>DE</v>
      </c>
      <c r="L29" s="425" t="str">
        <f>T('[1]p22'!$H$15:$J$15)</f>
        <v>Docente em Estágio Probatório</v>
      </c>
      <c r="M29" s="426"/>
      <c r="N29" s="427"/>
      <c r="O29" s="23" t="str">
        <f>IF('[1]p22'!$D$15&lt;&gt;0,'[1]p22'!$D$15,"")</f>
        <v>19/06/02</v>
      </c>
      <c r="P29" s="22" t="str">
        <f>IF('[1]p22'!$E$15&lt;&gt;0,'[1]p22'!$E$15,"")</f>
        <v>Concur.</v>
      </c>
      <c r="Q29" s="145">
        <f>IF('[1]p22'!$K$15&lt;&gt;0,'[1]p22'!$K$15,"")</f>
      </c>
      <c r="R29" s="57" t="str">
        <f>IF('[1]p22'!$L$15&lt;&gt;0,'[1]p22'!$L$15,"")</f>
        <v>                </v>
      </c>
      <c r="S29" s="25" t="str">
        <f>IF('[1]p22'!$L$13&lt;&gt;0,'[1]p22'!$L$13,"")</f>
        <v>Ativa</v>
      </c>
    </row>
    <row r="30" spans="1:19" s="24" customFormat="1" ht="12.75">
      <c r="A30" s="25">
        <f>IF('[1]p23'!$C$13&gt;0,23,"")</f>
        <v>23</v>
      </c>
      <c r="B30" s="249" t="str">
        <f>T('[1]p23'!$C$13:$G$13)</f>
        <v>Luiz Mendes Albuquerque Neto</v>
      </c>
      <c r="C30" s="250" t="str">
        <f>T('[2]p23'!$C$13:$G$13)</f>
        <v>Marisa de Sales Monteiro</v>
      </c>
      <c r="D30" s="250" t="str">
        <f>T('[2]p23'!$C$13:$G$13)</f>
        <v>Marisa de Sales Monteiro</v>
      </c>
      <c r="E30" s="251" t="str">
        <f>T('[2]p23'!$C$13:$G$13)</f>
        <v>Marisa de Sales Monteiro</v>
      </c>
      <c r="F30" s="25" t="str">
        <f>IF('[1]p23'!$J$13&gt;0,'[1]p23'!$J$13,"")</f>
        <v> 0332695</v>
      </c>
      <c r="G30" s="21" t="str">
        <f>IF('[1]p23'!$A$15&lt;&gt;0,'[1]p23'!$A$15,"")</f>
        <v>Mestre</v>
      </c>
      <c r="H30" s="21" t="str">
        <f>IF('[1]p23'!$B$15&lt;&gt;0,'[1]p23'!$B$15,"")</f>
        <v>Adjunto</v>
      </c>
      <c r="I30" s="22" t="str">
        <f>IF('[1]p23'!$C$15&lt;&gt;0,'[1]p23'!$C$15,"")</f>
        <v>IV</v>
      </c>
      <c r="J30" s="61">
        <f>IF('[1]p23'!$F$15&lt;&gt;0,'[1]p23'!$F$15,"")</f>
        <v>40</v>
      </c>
      <c r="K30" s="58" t="str">
        <f>IF('[1]p23'!$G$15&lt;&gt;0,'[1]p23'!$G$15,"")</f>
        <v>DE</v>
      </c>
      <c r="L30" s="425" t="str">
        <f>T('[1]p23'!$H$15:$J$15)</f>
        <v>Docente do Quadro Efetivo</v>
      </c>
      <c r="M30" s="426"/>
      <c r="N30" s="427"/>
      <c r="O30" s="23">
        <f>IF('[1]p23'!$D$15&lt;&gt;0,'[1]p23'!$D$15,"")</f>
        <v>28929</v>
      </c>
      <c r="P30" s="22" t="str">
        <f>IF('[1]p23'!$E$15&lt;&gt;0,'[1]p23'!$E$15,"")</f>
        <v>Concur.</v>
      </c>
      <c r="Q30" s="145">
        <f>IF('[1]p23'!$K$15&lt;&gt;0,'[1]p23'!$K$15,"")</f>
      </c>
      <c r="R30" s="57" t="str">
        <f>IF('[1]p23'!$L$15&lt;&gt;0,'[1]p23'!$L$15,"")</f>
        <v>                </v>
      </c>
      <c r="S30" s="25" t="str">
        <f>IF('[1]p23'!$L$13&lt;&gt;0,'[1]p23'!$L$13,"")</f>
        <v>Ativa</v>
      </c>
    </row>
    <row r="31" spans="1:19" s="24" customFormat="1" ht="12.75">
      <c r="A31" s="25">
        <f>IF('[1]p24'!$C$13&gt;0,24,"")</f>
        <v>24</v>
      </c>
      <c r="B31" s="249" t="str">
        <f>T('[1]p24'!$C$13:$G$13)</f>
        <v>Marco Aurélio Soares Souto</v>
      </c>
      <c r="C31" s="250" t="str">
        <f>T('[2]p24'!$C$13:$G$13)</f>
        <v>Miriam Costa</v>
      </c>
      <c r="D31" s="250" t="str">
        <f>T('[2]p24'!$C$13:$G$13)</f>
        <v>Miriam Costa</v>
      </c>
      <c r="E31" s="251" t="str">
        <f>T('[2]p24'!$C$13:$G$13)</f>
        <v>Miriam Costa</v>
      </c>
      <c r="F31" s="25" t="str">
        <f>IF('[1]p24'!$J$13&gt;0,'[1]p24'!$J$13,"")</f>
        <v>337123</v>
      </c>
      <c r="G31" s="21" t="str">
        <f>IF('[1]p24'!$A$15&lt;&gt;0,'[1]p24'!$A$15,"")</f>
        <v>Doutor</v>
      </c>
      <c r="H31" s="21" t="str">
        <f>IF('[1]p24'!$B$15&lt;&gt;0,'[1]p24'!$B$15,"")</f>
        <v>Titular</v>
      </c>
      <c r="I31" s="22" t="str">
        <f>IF('[1]p24'!$C$15&lt;&gt;0,'[1]p24'!$C$15,"")</f>
        <v>Único</v>
      </c>
      <c r="J31" s="61">
        <f>IF('[1]p24'!$F$15&lt;&gt;0,'[1]p24'!$F$15,"")</f>
        <v>40</v>
      </c>
      <c r="K31" s="58" t="str">
        <f>IF('[1]p24'!$G$15&lt;&gt;0,'[1]p24'!$G$15,"")</f>
        <v>DE</v>
      </c>
      <c r="L31" s="425" t="str">
        <f>T('[1]p24'!$H$15:$J$15)</f>
        <v>Docente do Quadro Efetivo</v>
      </c>
      <c r="M31" s="426"/>
      <c r="N31" s="427"/>
      <c r="O31" s="23">
        <f>IF('[1]p24'!$D$15&lt;&gt;0,'[1]p24'!$D$15,"")</f>
        <v>31625</v>
      </c>
      <c r="P31" s="22" t="str">
        <f>IF('[1]p24'!$E$15&lt;&gt;0,'[1]p24'!$E$15,"")</f>
        <v>Transf.</v>
      </c>
      <c r="Q31" s="145">
        <f>IF('[1]p24'!$K$15&lt;&gt;0,'[1]p24'!$K$15,"")</f>
      </c>
      <c r="R31" s="57" t="str">
        <f>IF('[1]p24'!$L$15&lt;&gt;0,'[1]p24'!$L$15,"")</f>
        <v>                </v>
      </c>
      <c r="S31" s="25" t="str">
        <f>IF('[1]p24'!$L$13&lt;&gt;0,'[1]p24'!$L$13,"")</f>
        <v>Ativa</v>
      </c>
    </row>
    <row r="32" spans="1:19" s="24" customFormat="1" ht="12.75">
      <c r="A32" s="25">
        <f>IF('[1]p25'!$C$13&gt;0,25,"")</f>
        <v>25</v>
      </c>
      <c r="B32" s="249" t="str">
        <f>T('[1]p25'!$C$13:$G$13)</f>
        <v>Marisa de Sales Monteiro</v>
      </c>
      <c r="C32" s="250" t="str">
        <f>T('[2]p25'!$C$13:$G$13)</f>
        <v>Rosana Marques da Silva</v>
      </c>
      <c r="D32" s="250" t="str">
        <f>T('[2]p25'!$C$13:$G$13)</f>
        <v>Rosana Marques da Silva</v>
      </c>
      <c r="E32" s="251" t="str">
        <f>T('[2]p25'!$C$13:$G$13)</f>
        <v>Rosana Marques da Silva</v>
      </c>
      <c r="F32" s="25" t="str">
        <f>IF('[1]p25'!$J$13&gt;0,'[1]p25'!$J$13,"")</f>
        <v>329262</v>
      </c>
      <c r="G32" s="21" t="str">
        <f>IF('[1]p25'!$A$15&lt;&gt;0,'[1]p25'!$A$15,"")</f>
        <v>Mestre</v>
      </c>
      <c r="H32" s="21" t="str">
        <f>IF('[1]p25'!$B$15&lt;&gt;0,'[1]p25'!$B$15,"")</f>
        <v>Adjunto</v>
      </c>
      <c r="I32" s="22" t="str">
        <f>IF('[1]p25'!$C$15&lt;&gt;0,'[1]p26'!$C$15,"")</f>
        <v>IV</v>
      </c>
      <c r="J32" s="61">
        <f>IF('[1]p25'!$F$15&lt;&gt;0,'[1]p25'!$F$15,"")</f>
        <v>40</v>
      </c>
      <c r="K32" s="58" t="str">
        <f>IF('[1]p25'!$G$15&lt;&gt;0,'[1]p25'!$G$15,"")</f>
        <v>DE</v>
      </c>
      <c r="L32" s="425" t="str">
        <f>T('[1]p25'!$H$15:$J$15)</f>
        <v>Docente do Quadro Efetivo</v>
      </c>
      <c r="M32" s="426"/>
      <c r="N32" s="427"/>
      <c r="O32" s="23">
        <f>IF('[1]p25'!$D$15&lt;&gt;0,'[1]p25'!$D$15,"")</f>
        <v>25206</v>
      </c>
      <c r="P32" s="22" t="str">
        <f>IF('[1]p25'!$E$15&lt;&gt;0,'[1]p25'!$E$15,"")</f>
        <v>Contrato</v>
      </c>
      <c r="Q32" s="145">
        <f>IF('[1]p25'!$K$15&lt;&gt;0,'[1]p25'!$K$15,"")</f>
      </c>
      <c r="R32" s="57" t="str">
        <f>IF('[1]p25'!$L$15&lt;&gt;0,'[1]p25'!$L$15,"")</f>
        <v>                </v>
      </c>
      <c r="S32" s="25" t="str">
        <f>IF('[1]p25'!$L$13&lt;&gt;0,'[1]p25'!$L$13,"")</f>
        <v>Afastado</v>
      </c>
    </row>
    <row r="33" spans="1:19" s="24" customFormat="1" ht="12.75">
      <c r="A33" s="25">
        <f>IF('[1]p26'!$C$13&gt;0,26,"")</f>
        <v>26</v>
      </c>
      <c r="B33" s="249" t="str">
        <f>T('[1]p26'!$C$13:$G$13)</f>
        <v>Miriam Costa</v>
      </c>
      <c r="C33" s="250" t="str">
        <f>T('[2]p26'!$C$13:$G$13)</f>
        <v>Rosângela Silveira do Nascimento</v>
      </c>
      <c r="D33" s="250" t="str">
        <f>T('[2]p26'!$C$13:$G$13)</f>
        <v>Rosângela Silveira do Nascimento</v>
      </c>
      <c r="E33" s="251" t="str">
        <f>T('[2]p26'!$C$13:$G$13)</f>
        <v>Rosângela Silveira do Nascimento</v>
      </c>
      <c r="F33" s="25" t="str">
        <f>IF('[1]p26'!$J$13&gt;0,'[1]p26'!$J$13,"")</f>
        <v>336978</v>
      </c>
      <c r="G33" s="21" t="str">
        <f>IF('[1]p26'!$A$15&lt;&gt;0,'[1]p26'!$A$15,"")</f>
        <v>Mestre</v>
      </c>
      <c r="H33" s="21" t="str">
        <f>IF('[1]p26'!$B$15&lt;&gt;0,'[1]p26'!$B$15,"")</f>
        <v>Adjunto</v>
      </c>
      <c r="I33" s="22" t="str">
        <f>IF('[1]p26'!$C$15&lt;&gt;0,'[1]p26'!$C$15,"")</f>
        <v>IV</v>
      </c>
      <c r="J33" s="61">
        <f>IF('[1]p26'!$F$15&lt;&gt;0,'[1]p26'!$F$15,"")</f>
        <v>40</v>
      </c>
      <c r="K33" s="58" t="str">
        <f>IF('[1]p26'!$G$15&lt;&gt;0,'[1]p26'!$G$15,"")</f>
        <v>DE</v>
      </c>
      <c r="L33" s="425" t="str">
        <f>T('[1]p26'!$H$15:$J$15)</f>
        <v>Docente do Quadro Efetivo</v>
      </c>
      <c r="M33" s="426"/>
      <c r="N33" s="427"/>
      <c r="O33" s="23">
        <f>IF('[1]p26'!$D$15&lt;&gt;0,'[1]p26'!$D$15,"")</f>
        <v>31625</v>
      </c>
      <c r="P33" s="22" t="str">
        <f>IF('[1]p26'!$E$15&lt;&gt;0,'[1]p26'!$E$15,"")</f>
        <v>Concur.</v>
      </c>
      <c r="Q33" s="145">
        <f>IF('[1]p26'!$K$15&lt;&gt;0,'[1]p26'!$K$15,"")</f>
      </c>
      <c r="R33" s="57" t="str">
        <f>IF('[1]p26'!$L$15&lt;&gt;0,'[1]p26'!$L$15,"")</f>
        <v>                </v>
      </c>
      <c r="S33" s="25" t="str">
        <f>IF('[1]p26'!$L$13&lt;&gt;0,'[1]p26'!$L$13,"")</f>
        <v>Ativa</v>
      </c>
    </row>
    <row r="34" spans="1:19" s="24" customFormat="1" ht="12.75">
      <c r="A34" s="25">
        <f>IF('[1]p27'!$C$13&gt;0,27,"")</f>
        <v>27</v>
      </c>
      <c r="B34" s="249" t="str">
        <f>T('[1]p27'!$C$13:$G$13)</f>
        <v>Rosana Marques da Silva</v>
      </c>
      <c r="C34" s="250" t="str">
        <f>T('[2]p27'!$C$13:$G$13)</f>
        <v>Sérgio Mota Alves</v>
      </c>
      <c r="D34" s="250" t="str">
        <f>T('[2]p27'!$C$13:$G$13)</f>
        <v>Sérgio Mota Alves</v>
      </c>
      <c r="E34" s="251" t="str">
        <f>T('[2]p27'!$C$13:$G$13)</f>
        <v>Sérgio Mota Alves</v>
      </c>
      <c r="F34" s="25" t="str">
        <f>IF('[1]p27'!$J$13&gt;0,'[1]p27'!$J$13,"")</f>
        <v>335560</v>
      </c>
      <c r="G34" s="21" t="str">
        <f>IF('[1]p27'!$A$15&lt;&gt;0,'[1]p27'!$A$15,"")</f>
        <v>Doutor</v>
      </c>
      <c r="H34" s="21" t="str">
        <f>IF('[1]p27'!$B$15&lt;&gt;0,'[1]p27'!$B$15,"")</f>
        <v>Adjunto</v>
      </c>
      <c r="I34" s="22" t="str">
        <f>IF('[1]p27'!$C$15&lt;&gt;0,'[1]p27'!$C$15,"")</f>
        <v>III</v>
      </c>
      <c r="J34" s="61">
        <f>IF('[1]p27'!$F$15&lt;&gt;0,'[1]p27'!$F$15,"")</f>
        <v>40</v>
      </c>
      <c r="K34" s="58" t="str">
        <f>IF('[1]p27'!$G$15&lt;&gt;0,'[1]p27'!$G$15,"")</f>
        <v>DE</v>
      </c>
      <c r="L34" s="425" t="str">
        <f>T('[1]p27'!$H$15:$J$15)</f>
        <v>Docente do Quadro Efetivo</v>
      </c>
      <c r="M34" s="426"/>
      <c r="N34" s="427"/>
      <c r="O34" s="23" t="str">
        <f>IF('[1]p27'!$D$15&lt;&gt;0,'[1]p27'!$D$15,"")</f>
        <v>25/02/83</v>
      </c>
      <c r="P34" s="22" t="str">
        <f>IF('[1]p27'!$E$15&lt;&gt;0,'[1]p27'!$E$15,"")</f>
        <v>Concur.</v>
      </c>
      <c r="Q34" s="145">
        <f>IF('[1]p27'!$K$15&lt;&gt;0,'[1]p27'!$K$15,"")</f>
      </c>
      <c r="R34" s="57" t="str">
        <f>IF('[1]p27'!$L$15&lt;&gt;0,'[1]p27'!$L$15,"")</f>
        <v>                </v>
      </c>
      <c r="S34" s="25" t="str">
        <f>IF('[1]p27'!$L$13&lt;&gt;0,'[1]p27'!$L$13,"")</f>
        <v>Ativa</v>
      </c>
    </row>
    <row r="35" spans="1:19" s="24" customFormat="1" ht="12.75">
      <c r="A35" s="25">
        <f>IF('[1]p28'!$C$13&gt;0,28,"")</f>
        <v>28</v>
      </c>
      <c r="B35" s="249" t="str">
        <f>T('[1]p28'!$C$13:$G$13)</f>
        <v>Rosângela Silveira do Nascimento</v>
      </c>
      <c r="C35" s="250" t="str">
        <f>T('[2]p28'!$C$13:$G$13)</f>
        <v>Vandik Estevam Barbosa</v>
      </c>
      <c r="D35" s="250" t="str">
        <f>T('[2]p28'!$C$13:$G$13)</f>
        <v>Vandik Estevam Barbosa</v>
      </c>
      <c r="E35" s="251" t="str">
        <f>T('[2]p28'!$C$13:$G$13)</f>
        <v>Vandik Estevam Barbosa</v>
      </c>
      <c r="F35" s="25" t="str">
        <f>IF('[1]p28'!$J$13&gt;0,'[1]p28'!$J$13,"")</f>
        <v>1240960</v>
      </c>
      <c r="G35" s="21" t="str">
        <f>IF('[1]p28'!$A$15&lt;&gt;0,'[1]p28'!$A$15,"")</f>
        <v>Especialista</v>
      </c>
      <c r="H35" s="21" t="str">
        <f>IF('[1]p28'!$B$15&lt;&gt;0,'[1]p28'!$B$15,"")</f>
        <v>Auxiliar</v>
      </c>
      <c r="I35" s="22" t="str">
        <f>IF('[1]p28'!$C$15&lt;&gt;0,'[1]p28'!$C$15,"")</f>
        <v>II</v>
      </c>
      <c r="J35" s="61">
        <f>IF('[1]p28'!$F$15&lt;&gt;0,'[1]p28'!$F$15,"")</f>
        <v>40</v>
      </c>
      <c r="K35" s="58" t="str">
        <f>IF('[1]p28'!$G$15&lt;&gt;0,'[1]p28'!$G$15,"")</f>
        <v>DE</v>
      </c>
      <c r="L35" s="425" t="str">
        <f>T('[1]p28'!$H$15:$J$15)</f>
        <v>Docente do Quadro Efetivo</v>
      </c>
      <c r="M35" s="426"/>
      <c r="N35" s="427"/>
      <c r="O35" s="23" t="str">
        <f>IF('[1]p28'!$D$15&lt;&gt;0,'[1]p28'!$D$15,"")</f>
        <v>29/08/97</v>
      </c>
      <c r="P35" s="22" t="str">
        <f>IF('[1]p28'!$E$15&lt;&gt;0,'[1]p28'!$E$15,"")</f>
        <v>Concur.</v>
      </c>
      <c r="Q35" s="145">
        <f>IF('[1]p28'!$K$15&lt;&gt;0,'[1]p28'!$K$15,"")</f>
      </c>
      <c r="R35" s="57" t="str">
        <f>IF('[1]p28'!$L$15&lt;&gt;0,'[1]p28'!$L$15,"")</f>
        <v>                </v>
      </c>
      <c r="S35" s="25" t="str">
        <f>IF('[1]p28'!$L$13&lt;&gt;0,'[1]p28'!$L$13,"")</f>
        <v>Ativa</v>
      </c>
    </row>
    <row r="36" spans="1:19" s="24" customFormat="1" ht="12.75">
      <c r="A36" s="25">
        <f>IF('[1]p29'!$C$13&gt;0,29,"")</f>
        <v>29</v>
      </c>
      <c r="B36" s="249" t="str">
        <f>T('[1]p29'!$C$13:$G$13)</f>
        <v>Sérgio Mota Alves</v>
      </c>
      <c r="C36" s="250" t="str">
        <f>T('[2]p29'!$C$13:$G$13)</f>
        <v>Vânio Fragoso de Melo</v>
      </c>
      <c r="D36" s="250" t="str">
        <f>T('[2]p29'!$C$13:$G$13)</f>
        <v>Vânio Fragoso de Melo</v>
      </c>
      <c r="E36" s="251" t="str">
        <f>T('[2]p29'!$C$13:$G$13)</f>
        <v>Vânio Fragoso de Melo</v>
      </c>
      <c r="F36" s="25" t="str">
        <f>IF('[1]p29'!$J$13&gt;0,'[1]p29'!$J$13,"")</f>
        <v>3134699</v>
      </c>
      <c r="G36" s="21" t="str">
        <f>IF('[1]p29'!$A$15&lt;&gt;0,'[1]p29'!$A$15,"")</f>
        <v>Mestre</v>
      </c>
      <c r="H36" s="21" t="str">
        <f>IF('[1]p29'!$B$15&lt;&gt;0,'[1]p29'!$B$15,"")</f>
        <v>Assistente</v>
      </c>
      <c r="I36" s="22" t="str">
        <f>IF('[1]p29'!$C$15&lt;&gt;0,'[1]p29'!$C$15,"")</f>
        <v>I</v>
      </c>
      <c r="J36" s="61">
        <f>IF('[1]p29'!$F$15&lt;&gt;0,'[1]p29'!$F$15,"")</f>
        <v>40</v>
      </c>
      <c r="K36" s="58" t="str">
        <f>IF('[1]p29'!$G$15&lt;&gt;0,'[1]p29'!$G$15,"")</f>
        <v>DE</v>
      </c>
      <c r="L36" s="425" t="str">
        <f>T('[1]p29'!$H$15:$J$15)</f>
        <v>Docente em Estágio Probatório</v>
      </c>
      <c r="M36" s="426"/>
      <c r="N36" s="427"/>
      <c r="O36" s="23" t="str">
        <f>IF('[1]p29'!$D$15&lt;&gt;0,'[1]p29'!$D$15,"")</f>
        <v>25/04/02</v>
      </c>
      <c r="P36" s="22" t="str">
        <f>IF('[1]p29'!$E$15&lt;&gt;0,'[1]p29'!$E$15,"")</f>
        <v>Concur.</v>
      </c>
      <c r="Q36" s="145">
        <f>IF('[1]p29'!$K$15&lt;&gt;0,'[1]p29'!$K$15,"")</f>
      </c>
      <c r="R36" s="57" t="str">
        <f>IF('[1]p29'!$L$15&lt;&gt;0,'[1]p29'!$L$15,"")</f>
        <v>                </v>
      </c>
      <c r="S36" s="25" t="str">
        <f>IF('[1]p29'!$L$13&lt;&gt;0,'[1]p29'!$L$13,"")</f>
        <v>Afastado</v>
      </c>
    </row>
    <row r="37" spans="1:19" s="24" customFormat="1" ht="12.75">
      <c r="A37" s="25">
        <f>IF('[1]p30'!$C$13&gt;0,30,"")</f>
        <v>30</v>
      </c>
      <c r="B37" s="249" t="str">
        <f>T('[1]p30'!$C$13:$G$13)</f>
        <v>Vandik Estevam Barbosa</v>
      </c>
      <c r="C37" s="250" t="str">
        <f>T('[2]p30'!$C$13:$G$13)</f>
        <v>Alecxandro Alves Vieira</v>
      </c>
      <c r="D37" s="250" t="str">
        <f>T('[2]p30'!$C$13:$G$13)</f>
        <v>Alecxandro Alves Vieira</v>
      </c>
      <c r="E37" s="251" t="str">
        <f>T('[2]p30'!$C$13:$G$13)</f>
        <v>Alecxandro Alves Vieira</v>
      </c>
      <c r="F37" s="25" t="str">
        <f>IF('[1]p30'!$J$13&gt;0,'[1]p30'!$J$13,"")</f>
        <v>330796</v>
      </c>
      <c r="G37" s="21" t="str">
        <f>IF('[1]p30'!$A$15&lt;&gt;0,'[1]p30'!$A$15,"")</f>
        <v>Mestre</v>
      </c>
      <c r="H37" s="21" t="str">
        <f>IF('[1]p30'!$B$15&lt;&gt;0,'[1]p30'!$B$15,"")</f>
        <v>Adjunto</v>
      </c>
      <c r="I37" s="22" t="str">
        <f>IF('[1]p30'!$C$15&lt;&gt;0,'[1]p30'!$C$15,"")</f>
        <v>IV</v>
      </c>
      <c r="J37" s="61">
        <f>IF('[1]p30'!$F$15&lt;&gt;0,'[1]p30'!$F$15,"")</f>
        <v>40</v>
      </c>
      <c r="K37" s="58" t="str">
        <f>IF('[1]p30'!$G$15&lt;&gt;0,'[1]p30'!$G$15,"")</f>
        <v>DE</v>
      </c>
      <c r="L37" s="425" t="str">
        <f>T('[1]p30'!$H$15:$J$15)</f>
        <v>Docente do Quadro Efetivo</v>
      </c>
      <c r="M37" s="426"/>
      <c r="N37" s="427"/>
      <c r="O37" s="23">
        <f>IF('[1]p30'!$D$15&lt;&gt;0,'[1]p30'!$D$15,"")</f>
        <v>28369</v>
      </c>
      <c r="P37" s="22" t="str">
        <f>IF('[1]p30'!$E$15&lt;&gt;0,'[1]p30'!$E$15,"")</f>
        <v>Concur.</v>
      </c>
      <c r="Q37" s="145">
        <f>IF('[1]p30'!$K$15&lt;&gt;0,'[1]p30'!$K$15,"")</f>
      </c>
      <c r="R37" s="57" t="str">
        <f>IF('[1]p30'!$L$15&lt;&gt;0,'[1]p30'!$L$15,"")</f>
        <v>                </v>
      </c>
      <c r="S37" s="25" t="str">
        <f>IF('[1]p30'!$L$13&lt;&gt;0,'[1]p30'!$L$13,"")</f>
        <v>Ativa</v>
      </c>
    </row>
    <row r="38" spans="1:19" s="24" customFormat="1" ht="12.75">
      <c r="A38" s="25">
        <f>IF('[1]p31'!$C$13&gt;0,31,"")</f>
        <v>31</v>
      </c>
      <c r="B38" s="249" t="str">
        <f>T('[1]p31'!$C$13:$G$13)</f>
        <v>Vânio Fragoso de Melo</v>
      </c>
      <c r="C38" s="250" t="str">
        <f>T('[2]p31'!$C$13:$G$13)</f>
        <v>Amanda dos Santos Gomes</v>
      </c>
      <c r="D38" s="250" t="str">
        <f>T('[2]p31'!$C$13:$G$13)</f>
        <v>Amanda dos Santos Gomes</v>
      </c>
      <c r="E38" s="251" t="str">
        <f>T('[2]p31'!$C$13:$G$13)</f>
        <v>Amanda dos Santos Gomes</v>
      </c>
      <c r="F38" s="25" t="str">
        <f>IF('[1]p31'!$J$13&gt;0,'[1]p31'!$J$13,"")</f>
        <v>11964764</v>
      </c>
      <c r="G38" s="21" t="str">
        <f>IF('[1]p31'!$A$15&lt;&gt;0,'[1]p31'!$A$15,"")</f>
        <v>Mestre</v>
      </c>
      <c r="H38" s="21" t="str">
        <f>IF('[1]p31'!$B$15&lt;&gt;0,'[1]p31'!$B$15,"")</f>
        <v>Assistente</v>
      </c>
      <c r="I38" s="22" t="str">
        <f>IF('[1]p31'!$C$15&lt;&gt;0,'[1]p31'!$C$15,"")</f>
        <v>IV</v>
      </c>
      <c r="J38" s="61">
        <f>IF('[1]p31'!$F$15&lt;&gt;0,'[1]p31'!$F$15,"")</f>
        <v>40</v>
      </c>
      <c r="K38" s="58" t="str">
        <f>IF('[1]p31'!$G$15&lt;&gt;0,'[1]p31'!$G$15,"")</f>
        <v>DE</v>
      </c>
      <c r="L38" s="425" t="str">
        <f>T('[1]p31'!$H$15:$J$15)</f>
        <v>Docente do Quadro Efetivo</v>
      </c>
      <c r="M38" s="426"/>
      <c r="N38" s="427"/>
      <c r="O38" s="23">
        <f>IF('[1]p31'!$D$15&lt;&gt;0,'[1]p31'!$D$15,"")</f>
        <v>35172</v>
      </c>
      <c r="P38" s="22" t="str">
        <f>IF('[1]p31'!$E$15&lt;&gt;0,'[1]p31'!$E$15,"")</f>
        <v>Concur.</v>
      </c>
      <c r="Q38" s="145">
        <f>IF('[1]p31'!$K$15&lt;&gt;0,'[1]p31'!$K$15,"")</f>
      </c>
      <c r="R38" s="57" t="str">
        <f>IF('[1]p31'!$L$15&lt;&gt;0,'[1]p31'!$L$15,"")</f>
        <v>                </v>
      </c>
      <c r="S38" s="25" t="str">
        <f>IF('[1]p31'!$L$13&lt;&gt;0,'[1]p31'!$L$13,"")</f>
        <v>Ativa</v>
      </c>
    </row>
    <row r="39" spans="1:19" s="24" customFormat="1" ht="12.75">
      <c r="A39" s="25">
        <f>IF('[1]p32'!$C$13&gt;0,32,"")</f>
        <v>32</v>
      </c>
      <c r="B39" s="249" t="str">
        <f>T('[1]p32'!$C$13:$G$13)</f>
        <v>Alecxandro Alves Vieira</v>
      </c>
      <c r="C39" s="250" t="str">
        <f>T('[2]p32'!$C$13:$G$13)</f>
        <v>Antônio Gomes Nunes</v>
      </c>
      <c r="D39" s="250" t="str">
        <f>T('[2]p32'!$C$13:$G$13)</f>
        <v>Antônio Gomes Nunes</v>
      </c>
      <c r="E39" s="251" t="str">
        <f>T('[2]p32'!$C$13:$G$13)</f>
        <v>Antônio Gomes Nunes</v>
      </c>
      <c r="F39" s="25" t="str">
        <f>IF('[1]p32'!$J$13&gt;0,'[1]p32'!$J$13,"")</f>
        <v>13548341</v>
      </c>
      <c r="G39" s="21" t="str">
        <f>IF('[1]p32'!$A$15&lt;&gt;0,'[1]p32'!$A$15,"")</f>
        <v>Mestre</v>
      </c>
      <c r="H39" s="21" t="str">
        <f>IF('[1]p32'!$B$15&lt;&gt;0,'[1]p32'!$B$15,"")</f>
        <v>Auxiliar</v>
      </c>
      <c r="I39" s="22" t="str">
        <f>IF('[1]p32'!$C$15&lt;&gt;0,'[1]p32'!$C$15,"")</f>
        <v>I</v>
      </c>
      <c r="J39" s="61">
        <f>IF('[1]p32'!$F$15&lt;&gt;0,'[1]p32'!$F$15,"")</f>
        <v>40</v>
      </c>
      <c r="K39" s="58" t="str">
        <f>IF('[1]p32'!$G$15&lt;&gt;0,'[1]p32'!$G$15,"")</f>
        <v>TP</v>
      </c>
      <c r="L39" s="425" t="str">
        <f>T('[1]p32'!$H$15:$J$15)</f>
        <v>Docente Substituto</v>
      </c>
      <c r="M39" s="426"/>
      <c r="N39" s="427"/>
      <c r="O39" s="23">
        <f>IF('[1]p32'!$D$15&lt;&gt;0,'[1]p32'!$D$15,"")</f>
        <v>37446</v>
      </c>
      <c r="P39" s="22" t="str">
        <f>IF('[1]p32'!$E$15&lt;&gt;0,'[1]p32'!$E$15,"")</f>
        <v>Concur.</v>
      </c>
      <c r="Q39" s="145">
        <f>IF('[1]p32'!$K$15&lt;&gt;0,'[1]p32'!$K$15,"")</f>
        <v>38176</v>
      </c>
      <c r="R39" s="57" t="str">
        <f>IF('[1]p32'!$L$15&lt;&gt;0,'[1]p32'!$L$15,"")</f>
        <v>Demissão</v>
      </c>
      <c r="S39" s="25" t="str">
        <f>IF('[1]p32'!$L$13&lt;&gt;0,'[1]p32'!$L$13,"")</f>
        <v>Ativa</v>
      </c>
    </row>
    <row r="40" spans="1:19" s="24" customFormat="1" ht="12.75">
      <c r="A40" s="25">
        <f>IF('[1]p33'!$C$13&gt;0,33,"")</f>
        <v>33</v>
      </c>
      <c r="B40" s="249" t="str">
        <f>T('[1]p33'!$C$13:$G$13)</f>
        <v>Amanda dos Santos Gomes</v>
      </c>
      <c r="C40" s="250" t="str">
        <f>T('[2]p33'!$C$13:$G$13)</f>
        <v>Davis Matias de Oliveira</v>
      </c>
      <c r="D40" s="250" t="str">
        <f>T('[2]p33'!$C$13:$G$13)</f>
        <v>Davis Matias de Oliveira</v>
      </c>
      <c r="E40" s="251" t="str">
        <f>T('[2]p33'!$C$13:$G$13)</f>
        <v>Davis Matias de Oliveira</v>
      </c>
      <c r="F40" s="25" t="str">
        <f>IF('[1]p33'!$J$13&gt;0,'[1]p33'!$J$13,"")</f>
        <v>14142897</v>
      </c>
      <c r="G40" s="21" t="str">
        <f>IF('[1]p33'!$A$15&lt;&gt;0,'[1]p33'!$A$15,"")</f>
        <v>Mestre</v>
      </c>
      <c r="H40" s="21" t="str">
        <f>IF('[1]p33'!$B$15&lt;&gt;0,'[1]p33'!$B$15,"")</f>
        <v>Assistente</v>
      </c>
      <c r="I40" s="22" t="str">
        <f>IF('[1]p33'!$C$15&lt;&gt;0,'[1]p33'!$C$15,"")</f>
        <v>I</v>
      </c>
      <c r="J40" s="61">
        <f>IF('[1]p33'!$F$15&lt;&gt;0,'[1]p33'!$F$15,"")</f>
        <v>40</v>
      </c>
      <c r="K40" s="58" t="str">
        <f>IF('[1]p33'!$G$15&lt;&gt;0,'[1]p33'!$G$15,"")</f>
        <v>TP</v>
      </c>
      <c r="L40" s="425" t="str">
        <f>T('[1]p33'!$H$15:$J$15)</f>
        <v>Docente Substituto</v>
      </c>
      <c r="M40" s="426"/>
      <c r="N40" s="427"/>
      <c r="O40" s="23">
        <f>IF('[1]p33'!$D$15&lt;&gt;0,'[1]p33'!$D$15,"")</f>
        <v>37749</v>
      </c>
      <c r="P40" s="22" t="str">
        <f>IF('[1]p33'!$E$15&lt;&gt;0,'[1]p33'!$E$15,"")</f>
        <v>Concur.</v>
      </c>
      <c r="Q40" s="145">
        <f>IF('[1]p33'!$K$15&lt;&gt;0,'[1]p33'!$K$15,"")</f>
        <v>38208</v>
      </c>
      <c r="R40" s="57" t="str">
        <f>IF('[1]p33'!$L$15&lt;&gt;0,'[1]p33'!$L$15,"")</f>
        <v>Demissão</v>
      </c>
      <c r="S40" s="25" t="str">
        <f>IF('[1]p33'!$L$13&lt;&gt;0,'[1]p33'!$L$13,"")</f>
        <v>Ativa</v>
      </c>
    </row>
    <row r="41" spans="1:19" s="24" customFormat="1" ht="12.75">
      <c r="A41" s="25">
        <f>IF('[1]p34'!$C$13&gt;0,34,"")</f>
        <v>34</v>
      </c>
      <c r="B41" s="249" t="str">
        <f>T('[1]p34'!$C$13:$G$13)</f>
        <v>Antonio Gomes Nunes</v>
      </c>
      <c r="C41" s="250" t="str">
        <f>T('[2]p34'!$C$13:$G$13)</f>
        <v>Jacqueline Félix de Brito</v>
      </c>
      <c r="D41" s="250" t="str">
        <f>T('[2]p34'!$C$13:$G$13)</f>
        <v>Jacqueline Félix de Brito</v>
      </c>
      <c r="E41" s="251" t="str">
        <f>T('[2]p34'!$C$13:$G$13)</f>
        <v>Jacqueline Félix de Brito</v>
      </c>
      <c r="F41" s="25" t="str">
        <f>IF('[1]p34'!$J$13&gt;0,'[1]p34'!$J$13,"")</f>
        <v>1412720</v>
      </c>
      <c r="G41" s="21" t="str">
        <f>IF('[1]p34'!$A$15&lt;&gt;0,'[1]p34'!$A$15,"")</f>
        <v>Graduado</v>
      </c>
      <c r="H41" s="21" t="str">
        <f>IF('[1]p34'!$B$15&lt;&gt;0,'[1]p34'!$B$15,"")</f>
        <v>Auxiliar</v>
      </c>
      <c r="I41" s="22" t="str">
        <f>IF('[1]p34'!$C$15&lt;&gt;0,'[1]p34'!$C$15,"")</f>
        <v>I</v>
      </c>
      <c r="J41" s="61">
        <f>IF('[1]p34'!$F$15&lt;&gt;0,'[1]p34'!$F$15,"")</f>
        <v>40</v>
      </c>
      <c r="K41" s="58" t="str">
        <f>IF('[1]p34'!$G$15&lt;&gt;0,'[1]p34'!$G$15,"")</f>
        <v>TP</v>
      </c>
      <c r="L41" s="425" t="str">
        <f>T('[1]p34'!$H$15:$J$15)</f>
        <v>Docente Substituto</v>
      </c>
      <c r="M41" s="426"/>
      <c r="N41" s="427"/>
      <c r="O41" s="23">
        <f>IF('[1]p34'!$D$15&lt;&gt;0,'[1]p34'!$D$15,"")</f>
        <v>37749</v>
      </c>
      <c r="P41" s="22" t="str">
        <f>IF('[1]p34'!$E$15&lt;&gt;0,'[1]p34'!$E$15,"")</f>
        <v>Concur.</v>
      </c>
      <c r="Q41" s="145">
        <f>IF('[1]p34'!$K$15&lt;&gt;0,'[1]p34'!$K$15,"")</f>
      </c>
      <c r="R41" s="57" t="str">
        <f>IF('[1]p34'!$L$15&lt;&gt;0,'[1]p34'!$L$15,"")</f>
        <v>                </v>
      </c>
      <c r="S41" s="25" t="str">
        <f>IF('[1]p34'!$L$13&lt;&gt;0,'[1]p34'!$L$13,"")</f>
        <v>Ativa</v>
      </c>
    </row>
    <row r="42" spans="1:19" s="24" customFormat="1" ht="12.75">
      <c r="A42" s="25">
        <f>IF('[1]p35'!$C$13&gt;0,35,"")</f>
        <v>35</v>
      </c>
      <c r="B42" s="249" t="str">
        <f>T('[1]p35'!$C$13:$G$13)</f>
        <v>Givaldo de Lima</v>
      </c>
      <c r="C42" s="250" t="str">
        <f>T('[2]p34'!$C$13:$G$13)</f>
        <v>Jacqueline Félix de Brito</v>
      </c>
      <c r="D42" s="250" t="str">
        <f>T('[2]p34'!$C$13:$G$13)</f>
        <v>Jacqueline Félix de Brito</v>
      </c>
      <c r="E42" s="251" t="str">
        <f>T('[2]p34'!$C$13:$G$13)</f>
        <v>Jacqueline Félix de Brito</v>
      </c>
      <c r="F42" s="25" t="str">
        <f>IF('[1]p35'!$J$13&gt;0,'[1]p35'!$J$13,"")</f>
        <v>14572115</v>
      </c>
      <c r="G42" s="21" t="str">
        <f>IF('[1]p35'!$A$15&lt;&gt;0,'[1]p35'!$A$15,"")</f>
        <v>Graduado</v>
      </c>
      <c r="H42" s="21" t="str">
        <f>IF('[1]p35'!$B$15&lt;&gt;0,'[1]p35'!$B$15,"")</f>
        <v>Auxiliar</v>
      </c>
      <c r="I42" s="22" t="str">
        <f>IF('[1]p35'!$C$15&lt;&gt;0,'[1]p35'!$C$15,"")</f>
        <v>I</v>
      </c>
      <c r="J42" s="61">
        <f>IF('[1]p35'!$F$15&lt;&gt;0,'[1]p35'!$F$15,"")</f>
        <v>40</v>
      </c>
      <c r="K42" s="58" t="str">
        <f>IF('[1]p35'!$G$15&lt;&gt;0,'[1]p35'!$G$15,"")</f>
        <v>TP</v>
      </c>
      <c r="L42" s="425" t="str">
        <f>T('[1]p35'!$H$15:$J$15)</f>
        <v>Docente Substituto</v>
      </c>
      <c r="M42" s="426"/>
      <c r="N42" s="427"/>
      <c r="O42" s="23">
        <f>IF('[1]p35'!$D$15&lt;&gt;0,'[1]p35'!$D$15,"")</f>
        <v>38152</v>
      </c>
      <c r="P42" s="22" t="str">
        <f>IF('[1]p35'!$E$15&lt;&gt;0,'[1]p35'!$E$15,"")</f>
        <v>Concur.</v>
      </c>
      <c r="Q42" s="145">
        <f>IF('[1]p35'!$K$15&lt;&gt;0,'[1]p35'!$K$15,"")</f>
      </c>
      <c r="R42" s="57" t="str">
        <f>IF('[1]p35'!$L$15&lt;&gt;0,'[1]p35'!$L$15,"")</f>
        <v>                </v>
      </c>
      <c r="S42" s="25" t="str">
        <f>IF('[1]p35'!$L$13&lt;&gt;0,'[1]p35'!$L$13,"")</f>
        <v>Ativa</v>
      </c>
    </row>
    <row r="43" spans="1:19" s="24" customFormat="1" ht="12.75">
      <c r="A43" s="25">
        <f>IF('[1]p36'!$C$13&gt;0,36,"")</f>
        <v>36</v>
      </c>
      <c r="B43" s="249" t="str">
        <f>T('[1]p36'!$C$13:$G$13)</f>
        <v>José Vieira Alves</v>
      </c>
      <c r="C43" s="250" t="str">
        <f>T('[2]p34'!$C$13:$G$13)</f>
        <v>Jacqueline Félix de Brito</v>
      </c>
      <c r="D43" s="250" t="str">
        <f>T('[2]p34'!$C$13:$G$13)</f>
        <v>Jacqueline Félix de Brito</v>
      </c>
      <c r="E43" s="251" t="str">
        <f>T('[2]p34'!$C$13:$G$13)</f>
        <v>Jacqueline Félix de Brito</v>
      </c>
      <c r="F43" s="25" t="str">
        <f>IF('[1]p36'!$J$13&gt;0,'[1]p36'!$J$13,"")</f>
        <v>63308621</v>
      </c>
      <c r="G43" s="21" t="str">
        <f>IF('[1]p36'!$A$15&lt;&gt;0,'[1]p36'!$A$15,"")</f>
        <v>Mestre</v>
      </c>
      <c r="H43" s="21" t="str">
        <f>IF('[1]p36'!$B$15&lt;&gt;0,'[1]p36'!$B$15,"")</f>
        <v>Auxiliar</v>
      </c>
      <c r="I43" s="22" t="str">
        <f>IF('[1]p36'!$C$15&lt;&gt;0,'[1]p36'!$C$15,"")</f>
        <v>I</v>
      </c>
      <c r="J43" s="61">
        <f>IF('[1]p36'!$F$15&lt;&gt;0,'[1]p36'!$F$15,"")</f>
        <v>40</v>
      </c>
      <c r="K43" s="58" t="str">
        <f>IF('[1]p36'!$G$15&lt;&gt;0,'[1]p36'!$G$15,"")</f>
        <v>TP</v>
      </c>
      <c r="L43" s="425" t="str">
        <f>T('[1]p36'!$H$15:$J$15)</f>
        <v>Docente Substituto</v>
      </c>
      <c r="M43" s="426"/>
      <c r="N43" s="427"/>
      <c r="O43" s="23">
        <f>IF('[1]p36'!$D$15&lt;&gt;0,'[1]p36'!$D$15,"")</f>
        <v>38152</v>
      </c>
      <c r="P43" s="22" t="str">
        <f>IF('[1]p36'!$E$15&lt;&gt;0,'[1]p36'!$E$15,"")</f>
        <v>Concur.</v>
      </c>
      <c r="Q43" s="145">
        <f>IF('[1]p36'!$K$15&lt;&gt;0,'[1]p36'!$K$15,"")</f>
      </c>
      <c r="R43" s="57" t="str">
        <f>IF('[1]p36'!$L$15&lt;&gt;0,'[1]p36'!$L$15,"")</f>
        <v>                </v>
      </c>
      <c r="S43" s="25" t="str">
        <f>IF('[1]p36'!$L$13&lt;&gt;0,'[1]p36'!$L$13,"")</f>
        <v>Ativa</v>
      </c>
    </row>
    <row r="44" spans="1:19" s="24" customFormat="1" ht="12.75">
      <c r="A44" s="25">
        <f>IF('[1]p37'!$C$13&gt;0,37,"")</f>
        <v>37</v>
      </c>
      <c r="B44" s="249" t="str">
        <f>T('[1]p37'!$C$13:$G$13)</f>
        <v>Rosângela da Silva Figueredo</v>
      </c>
      <c r="C44" s="250" t="str">
        <f>T('[2]p35'!$C$13:$G$13)</f>
        <v>Maria Isabelle Silva Borges</v>
      </c>
      <c r="D44" s="250" t="str">
        <f>T('[2]p35'!$C$13:$G$13)</f>
        <v>Maria Isabelle Silva Borges</v>
      </c>
      <c r="E44" s="251" t="str">
        <f>T('[2]p35'!$C$13:$G$13)</f>
        <v>Maria Isabelle Silva Borges</v>
      </c>
      <c r="F44" s="25" t="str">
        <f>IF('[1]p37'!$J$13&gt;0,'[1]p37'!$J$13,"")</f>
        <v>1436471</v>
      </c>
      <c r="G44" s="21" t="str">
        <f>IF('[1]p37'!$A$15&lt;&gt;0,'[1]p37'!$A$15,"")</f>
        <v>Graduado</v>
      </c>
      <c r="H44" s="21" t="str">
        <f>IF('[1]p37'!$B$15&lt;&gt;0,'[1]p37'!$B$15,"")</f>
        <v>Auxiliar</v>
      </c>
      <c r="I44" s="22" t="str">
        <f>IF('[1]p37'!$C$15&lt;&gt;0,'[1]p37'!$C$15,"")</f>
        <v>I</v>
      </c>
      <c r="J44" s="61">
        <f>IF('[1]p37'!$F$15&lt;&gt;0,'[1]p37'!$F$15,"")</f>
        <v>40</v>
      </c>
      <c r="K44" s="58" t="str">
        <f>IF('[1]p37'!$G$15&lt;&gt;0,'[1]p37'!$G$15,"")</f>
        <v>TP</v>
      </c>
      <c r="L44" s="425" t="str">
        <f>T('[1]p37'!$H$15:$J$15)</f>
        <v>Docente Substituto</v>
      </c>
      <c r="M44" s="426"/>
      <c r="N44" s="427"/>
      <c r="O44" s="23">
        <f>IF('[1]p37'!$D$15&lt;&gt;0,'[1]p37'!$D$15,"")</f>
        <v>37950</v>
      </c>
      <c r="P44" s="22" t="str">
        <f>IF('[1]p37'!$E$15&lt;&gt;0,'[1]p37'!$E$15,"")</f>
        <v>Concur.</v>
      </c>
      <c r="Q44" s="145">
        <f>IF('[1]p37'!$K$15&lt;&gt;0,'[1]p37'!$K$15,"")</f>
      </c>
      <c r="R44" s="57">
        <f>IF('[1]p37'!$L$15&lt;&gt;0,'[1]p37'!$L$15,"")</f>
      </c>
      <c r="S44" s="25" t="str">
        <f>IF('[1]p37'!$L$13&lt;&gt;0,'[1]p37'!$L$13,"")</f>
        <v>Ativa</v>
      </c>
    </row>
    <row r="45" spans="1:19" s="24" customFormat="1" ht="12.75">
      <c r="A45" s="25">
        <f>IF('[1]p38'!$C$13&gt;0,38,"")</f>
        <v>38</v>
      </c>
      <c r="B45" s="249" t="str">
        <f>T('[1]p38'!$C$13:$G$13)</f>
        <v>Thiciany Matsudo Iwano</v>
      </c>
      <c r="C45" s="250" t="str">
        <f>T('[2]p36'!$C$13:$G$13)</f>
        <v>Rosângela da Silva Figueredo</v>
      </c>
      <c r="D45" s="250" t="str">
        <f>T('[2]p36'!$C$13:$G$13)</f>
        <v>Rosângela da Silva Figueredo</v>
      </c>
      <c r="E45" s="251" t="str">
        <f>T('[2]p36'!$C$13:$G$13)</f>
        <v>Rosângela da Silva Figueredo</v>
      </c>
      <c r="F45" s="25" t="str">
        <f>IF('[1]p38'!$J$13&gt;0,'[1]p38'!$J$13,"")</f>
        <v>1396654</v>
      </c>
      <c r="G45" s="21" t="str">
        <f>IF('[1]p38'!$A$15&lt;&gt;0,'[1]p38'!$A$15,"")</f>
        <v>Graduado</v>
      </c>
      <c r="H45" s="21" t="str">
        <f>IF('[1]p38'!$B$15&lt;&gt;0,'[1]p38'!$B$15,"")</f>
        <v>Auxiliar</v>
      </c>
      <c r="I45" s="22" t="str">
        <f>IF('[1]p38'!$C$15&lt;&gt;0,'[1]p38'!$C$15,"")</f>
        <v>I</v>
      </c>
      <c r="J45" s="61">
        <f>IF('[1]p38'!$F$15&lt;&gt;0,'[1]p38'!$F$15,"")</f>
        <v>40</v>
      </c>
      <c r="K45" s="58" t="str">
        <f>IF('[1]p38'!$G$15&lt;&gt;0,'[1]p38'!$G$15,"")</f>
        <v>TP</v>
      </c>
      <c r="L45" s="425" t="str">
        <f>T('[1]p38'!$H$15:$J$15)</f>
        <v>Docente Substituto</v>
      </c>
      <c r="M45" s="426"/>
      <c r="N45" s="427"/>
      <c r="O45" s="23">
        <f>IF('[1]p38'!$D$15&lt;&gt;0,'[1]p38'!$D$15,"")</f>
        <v>37749</v>
      </c>
      <c r="P45" s="22" t="str">
        <f>IF('[1]p38'!$E$15&lt;&gt;0,'[1]p38'!$E$15,"")</f>
        <v>Concur.</v>
      </c>
      <c r="Q45" s="145">
        <f>IF('[1]p38'!$K$15&lt;&gt;0,'[1]p38'!$K$15,"")</f>
      </c>
      <c r="R45" s="57" t="str">
        <f>IF('[1]p38'!$L$15&lt;&gt;0,'[1]p38'!$L$15,"")</f>
        <v>                </v>
      </c>
      <c r="S45" s="25" t="str">
        <f>IF('[1]p38'!$L$13&lt;&gt;0,'[1]p38'!$L$13,"")</f>
        <v>Ativa</v>
      </c>
    </row>
    <row r="46" spans="1:19" s="24" customFormat="1" ht="12.75">
      <c r="A46" s="25">
        <f>IF('[1]p39'!$C$13&gt;0,39,"")</f>
        <v>39</v>
      </c>
      <c r="B46" s="249" t="str">
        <f>T('[1]p39'!$C$13:$G$13)</f>
        <v>Erhan Caliskan</v>
      </c>
      <c r="C46" s="250" t="str">
        <f>T('[2]p37'!$C$13:$G$13)</f>
        <v>Thiciany Matsudo Iwano</v>
      </c>
      <c r="D46" s="250" t="str">
        <f>T('[2]p37'!$C$13:$G$13)</f>
        <v>Thiciany Matsudo Iwano</v>
      </c>
      <c r="E46" s="251" t="str">
        <f>T('[2]p37'!$C$13:$G$13)</f>
        <v>Thiciany Matsudo Iwano</v>
      </c>
      <c r="F46" s="25">
        <f>IF('[1]p39'!$J$13&gt;0,'[1]p39'!$J$13,"")</f>
      </c>
      <c r="G46" s="21" t="str">
        <f>IF('[1]p39'!$A$15&lt;&gt;0,'[1]p39'!$A$15,"")</f>
        <v>Doutor</v>
      </c>
      <c r="H46" s="21">
        <f>IF('[1]p39'!$B$15&lt;&gt;0,'[1]p39'!$B$15,"")</f>
      </c>
      <c r="I46" s="22">
        <f>IF('[1]p39'!$C$15&lt;&gt;0,'[1]p39'!$C$15,"")</f>
      </c>
      <c r="J46" s="61">
        <f>IF('[1]p39'!$F$15&lt;&gt;0,'[1]p39'!$F$15,"")</f>
        <v>40</v>
      </c>
      <c r="K46" s="58" t="str">
        <f>IF('[1]p39'!$G$15&lt;&gt;0,'[1]p39'!$G$15,"")</f>
        <v>DE</v>
      </c>
      <c r="L46" s="425" t="str">
        <f>T('[1]p39'!$H$15:$J$15)</f>
        <v>Docente Visitante</v>
      </c>
      <c r="M46" s="426"/>
      <c r="N46" s="427"/>
      <c r="O46" s="23">
        <f>IF('[1]p39'!$D$15&lt;&gt;0,'[1]p39'!$D$15,"")</f>
        <v>37625</v>
      </c>
      <c r="P46" s="22" t="str">
        <f>IF('[1]p39'!$E$15&lt;&gt;0,'[1]p39'!$E$15,"")</f>
        <v>Convite</v>
      </c>
      <c r="Q46" s="145">
        <f>IF('[1]p39'!$K$15&lt;&gt;0,'[1]p39'!$K$15,"")</f>
        <v>38168</v>
      </c>
      <c r="R46" s="57" t="str">
        <f>IF('[1]p39'!$L$15&lt;&gt;0,'[1]p39'!$L$15,"")</f>
        <v>Fim Contr.</v>
      </c>
      <c r="S46" s="25" t="str">
        <f>IF('[1]p39'!$L$13&lt;&gt;0,'[1]p39'!$L$13,"")</f>
        <v>Ativa</v>
      </c>
    </row>
    <row r="47" spans="1:19" s="24" customFormat="1" ht="12.75">
      <c r="A47" s="25">
        <f>IF('[1]p40'!$C$13&gt;0,40,"")</f>
      </c>
      <c r="B47" s="249">
        <f>T('[1]p40'!$C$13:$G$13)</f>
      </c>
      <c r="C47" s="250" t="str">
        <f>T('[2]p35'!$C$13:$G$13)</f>
        <v>Maria Isabelle Silva Borges</v>
      </c>
      <c r="D47" s="250" t="str">
        <f>T('[2]p35'!$C$13:$G$13)</f>
        <v>Maria Isabelle Silva Borges</v>
      </c>
      <c r="E47" s="251" t="str">
        <f>T('[2]p35'!$C$13:$G$13)</f>
        <v>Maria Isabelle Silva Borges</v>
      </c>
      <c r="F47" s="25">
        <f>IF('[1]p40'!$J$13&gt;0,'[1]p40'!$J$13,"")</f>
      </c>
      <c r="G47" s="21">
        <f>IF('[1]p40'!$A$15&lt;&gt;0,'[1]p40'!$A$15,"")</f>
      </c>
      <c r="H47" s="21">
        <f>IF('[1]p40'!$B$15&lt;&gt;0,'[1]p40'!$B$15,"")</f>
      </c>
      <c r="I47" s="22">
        <f>IF('[1]p40'!$C$15&lt;&gt;0,'[1]p40'!$C$15,"")</f>
      </c>
      <c r="J47" s="61">
        <f>IF('[1]p40'!$F$15&lt;&gt;0,'[1]p40'!$F$15,"")</f>
      </c>
      <c r="K47" s="58">
        <f>IF('[1]p40'!$G$15&lt;&gt;0,'[1]p40'!$G$15,"")</f>
      </c>
      <c r="L47" s="425">
        <f>T('[1]p40'!$H$15:$J$15)</f>
      </c>
      <c r="M47" s="426"/>
      <c r="N47" s="427"/>
      <c r="O47" s="23">
        <f>IF('[1]p40'!$D$15&lt;&gt;0,'[1]p40'!$D$15,"")</f>
      </c>
      <c r="P47" s="22">
        <f>IF('[1]p40'!$E$15&lt;&gt;0,'[1]p40'!$E$15,"")</f>
      </c>
      <c r="Q47" s="145">
        <f>IF('[1]p40'!$K$15&lt;&gt;0,'[1]p40'!$K$15,"")</f>
      </c>
      <c r="R47" s="57" t="str">
        <f>IF('[1]p40'!$L$15&lt;&gt;0,'[1]p40'!$L$15,"")</f>
        <v>                </v>
      </c>
      <c r="S47" s="25">
        <f>IF('[1]p40'!$L$13&lt;&gt;0,'[1]p40'!$L$13,"")</f>
      </c>
    </row>
    <row r="48" spans="1:19" s="24" customFormat="1" ht="12.75">
      <c r="A48" s="25">
        <f>IF('[1]p41'!$C$13&gt;0,36,"")</f>
      </c>
      <c r="B48" s="249">
        <f>T('[1]p41'!$C$13:$G$13)</f>
      </c>
      <c r="C48" s="250" t="str">
        <f>T('[2]p36'!$C$13:$G$13)</f>
        <v>Rosângela da Silva Figueredo</v>
      </c>
      <c r="D48" s="250" t="str">
        <f>T('[2]p36'!$C$13:$G$13)</f>
        <v>Rosângela da Silva Figueredo</v>
      </c>
      <c r="E48" s="251" t="str">
        <f>T('[2]p36'!$C$13:$G$13)</f>
        <v>Rosângela da Silva Figueredo</v>
      </c>
      <c r="F48" s="25">
        <f>IF('[1]p41'!$J$13&gt;0,'[1]p41'!$J$13,"")</f>
      </c>
      <c r="G48" s="21">
        <f>IF('[1]p41'!$A$15&lt;&gt;0,'[1]p41'!$A$15,"")</f>
      </c>
      <c r="H48" s="21">
        <f>IF('[1]p41'!$B$15&lt;&gt;0,'[1]p41'!$B$15,"")</f>
      </c>
      <c r="I48" s="22">
        <f>IF('[1]p41'!$C$15&lt;&gt;0,'[1]p41'!$C$15,"")</f>
      </c>
      <c r="J48" s="61">
        <f>IF('[1]p41'!$F$15&lt;&gt;0,'[1]p41'!$F$15,"")</f>
      </c>
      <c r="K48" s="58">
        <f>IF('[1]p41'!$G$15&lt;&gt;0,'[1]p41'!$G$15,"")</f>
      </c>
      <c r="L48" s="425">
        <f>T('[1]p41'!$H$15:$J$15)</f>
      </c>
      <c r="M48" s="426"/>
      <c r="N48" s="427"/>
      <c r="O48" s="23">
        <f>IF('[1]p41'!$D$15&lt;&gt;0,'[1]p41'!$D$15,"")</f>
      </c>
      <c r="P48" s="22">
        <f>IF('[1]p41'!$E$15&lt;&gt;0,'[1]p41'!$E$15,"")</f>
      </c>
      <c r="Q48" s="145">
        <f>IF('[1]p41'!$K$15&lt;&gt;0,'[1]p41'!$K$15,"")</f>
      </c>
      <c r="R48" s="57" t="str">
        <f>IF('[1]p41'!$L$15&lt;&gt;0,'[1]p41'!$L$15,"")</f>
        <v>                </v>
      </c>
      <c r="S48" s="25">
        <f>IF('[1]p41'!$L$13&lt;&gt;0,'[1]p41'!$L$13,"")</f>
      </c>
    </row>
    <row r="49" spans="1:19" s="24" customFormat="1" ht="12.75">
      <c r="A49" s="25">
        <f>IF('[1]p42'!$C$13&gt;0,42,"")</f>
      </c>
      <c r="B49" s="249">
        <f>T('[1]p42'!$C$13:$G$13)</f>
      </c>
      <c r="C49" s="250" t="str">
        <f>T('[2]p37'!$C$13:$G$13)</f>
        <v>Thiciany Matsudo Iwano</v>
      </c>
      <c r="D49" s="250" t="str">
        <f>T('[2]p37'!$C$13:$G$13)</f>
        <v>Thiciany Matsudo Iwano</v>
      </c>
      <c r="E49" s="251" t="str">
        <f>T('[2]p37'!$C$13:$G$13)</f>
        <v>Thiciany Matsudo Iwano</v>
      </c>
      <c r="F49" s="25">
        <f>IF('[1]p42'!$J$13&gt;0,'[1]p42'!$J$13,"")</f>
      </c>
      <c r="G49" s="21">
        <f>IF('[1]p42'!$A$15&lt;&gt;0,'[1]p42'!$A$15,"")</f>
      </c>
      <c r="H49" s="21">
        <f>IF('[1]p42'!$B$15&lt;&gt;0,'[1]p42'!$B$15,"")</f>
      </c>
      <c r="I49" s="22">
        <f>IF('[1]p42'!$C$15&lt;&gt;0,'[1]p42'!$C$15,"")</f>
      </c>
      <c r="J49" s="61">
        <f>IF('[1]p42'!$F$15&lt;&gt;0,'[1]p42'!$F$15,"")</f>
      </c>
      <c r="K49" s="58">
        <f>IF('[1]p42'!$G$15&lt;&gt;0,'[1]p42'!$G$15,"")</f>
      </c>
      <c r="L49" s="425">
        <f>T('[1]p42'!$H$15:$J$15)</f>
      </c>
      <c r="M49" s="426"/>
      <c r="N49" s="427"/>
      <c r="O49" s="23">
        <f>IF('[1]p42'!$D$15&lt;&gt;0,'[1]p42'!$D$15,"")</f>
      </c>
      <c r="P49" s="22">
        <f>IF('[1]p42'!$E$15&lt;&gt;0,'[1]p42'!$E$15,"")</f>
      </c>
      <c r="Q49" s="145">
        <f>IF('[1]p42'!$K$15&lt;&gt;0,'[1]p42'!$K$15,"")</f>
      </c>
      <c r="R49" s="57" t="str">
        <f>IF('[1]p42'!$L$15&lt;&gt;0,'[1]p42'!$L$15,"")</f>
        <v>                </v>
      </c>
      <c r="S49" s="25">
        <f>IF('[1]p42'!$L$13&lt;&gt;0,'[1]p42'!$L$13,"")</f>
      </c>
    </row>
    <row r="50" spans="1:19" s="24" customFormat="1" ht="12.75">
      <c r="A50" s="25">
        <f>IF('[1]p43'!$C$13&gt;0,43,"")</f>
      </c>
      <c r="B50" s="249">
        <f>T('[1]p43'!$C$13:$G$13)</f>
      </c>
      <c r="C50" s="250" t="e">
        <f>T('[2]p43'!$C$13:$G$13)</f>
        <v>#REF!</v>
      </c>
      <c r="D50" s="250" t="e">
        <f>T('[2]p43'!$C$13:$G$13)</f>
        <v>#REF!</v>
      </c>
      <c r="E50" s="251" t="e">
        <f>T('[2]p43'!$C$13:$G$13)</f>
        <v>#REF!</v>
      </c>
      <c r="F50" s="25">
        <f>IF('[1]p43'!$J$13&gt;0,'[1]p43'!$J$13,"")</f>
      </c>
      <c r="G50" s="21">
        <f>IF('[1]p43'!$A$15&lt;&gt;0,'[1]p43'!$A$15,"")</f>
      </c>
      <c r="H50" s="21">
        <f>IF('[1]p43'!$B$15&lt;&gt;0,'[1]p43'!$B$15,"")</f>
      </c>
      <c r="I50" s="22">
        <f>IF('[1]p43'!$C$15&lt;&gt;0,'[1]p43'!$C$15,"")</f>
      </c>
      <c r="J50" s="61">
        <f>IF('[1]p43'!$F$15&lt;&gt;0,'[1]p43'!$F$15,"")</f>
      </c>
      <c r="K50" s="58">
        <f>IF('[1]p43'!$G$15&lt;&gt;0,'[1]p43'!$G$15,"")</f>
      </c>
      <c r="L50" s="425">
        <f>T('[1]p43'!$H$15:$J$15)</f>
      </c>
      <c r="M50" s="426"/>
      <c r="N50" s="427"/>
      <c r="O50" s="23">
        <f>IF('[1]p43'!$D$15&lt;&gt;0,'[1]p43'!$D$15,"")</f>
      </c>
      <c r="P50" s="22">
        <f>IF('[1]p43'!$E$15&lt;&gt;0,'[1]p43'!$E$15,"")</f>
      </c>
      <c r="Q50" s="145">
        <f>IF('[1]p43'!$K$15&lt;&gt;0,'[1]p43'!$K$15,"")</f>
      </c>
      <c r="R50" s="57" t="str">
        <f>IF('[1]p43'!$L$15&lt;&gt;0,'[1]p43'!$L$15,"")</f>
        <v>                </v>
      </c>
      <c r="S50" s="25">
        <f>IF('[1]p43'!$L$13&lt;&gt;0,'[1]p43'!$L$13,"")</f>
      </c>
    </row>
    <row r="51" spans="1:19" s="24" customFormat="1" ht="12.75">
      <c r="A51" s="25">
        <f>IF('[1]p44'!$C$13&gt;0,44,"")</f>
      </c>
      <c r="B51" s="249">
        <f>T('[1]p44'!$C$13:$G$13)</f>
      </c>
      <c r="C51" s="250" t="e">
        <f>T('[2]p44'!$C$13:$G$13)</f>
        <v>#REF!</v>
      </c>
      <c r="D51" s="250" t="e">
        <f>T('[2]p44'!$C$13:$G$13)</f>
        <v>#REF!</v>
      </c>
      <c r="E51" s="251" t="e">
        <f>T('[2]p44'!$C$13:$G$13)</f>
        <v>#REF!</v>
      </c>
      <c r="F51" s="25">
        <f>IF('[1]p44'!$J$13&gt;0,'[1]p44'!$J$13,"")</f>
      </c>
      <c r="G51" s="21">
        <f>IF('[1]p44'!$A$15&lt;&gt;0,'[1]p44'!$A$15,"")</f>
      </c>
      <c r="H51" s="21">
        <f>IF('[1]p44'!$B$15&lt;&gt;0,'[1]p44'!$B$15,"")</f>
      </c>
      <c r="I51" s="22">
        <f>IF('[1]p44'!$C$15&lt;&gt;0,'[1]p44'!$C$15,"")</f>
      </c>
      <c r="J51" s="61">
        <f>IF('[1]p44'!$F$15&lt;&gt;0,'[1]p44'!$F$15,"")</f>
      </c>
      <c r="K51" s="58">
        <f>IF('[1]p44'!$G$15&lt;&gt;0,'[1]p44'!$G$15,"")</f>
      </c>
      <c r="L51" s="425">
        <f>T('[1]p44'!$H$15:$J$15)</f>
      </c>
      <c r="M51" s="426"/>
      <c r="N51" s="427"/>
      <c r="O51" s="23">
        <f>IF('[1]p44'!$D$15&lt;&gt;0,'[1]p44'!$D$15,"")</f>
      </c>
      <c r="P51" s="22">
        <f>IF('[1]p44'!$E$15&lt;&gt;0,'[1]p44'!$E$15,"")</f>
      </c>
      <c r="Q51" s="145">
        <f>IF('[1]p44'!$K$15&lt;&gt;0,'[1]p44'!$K$15,"")</f>
      </c>
      <c r="R51" s="57" t="str">
        <f>IF('[1]p44'!$L$15&lt;&gt;0,'[1]p44'!$L$15,"")</f>
        <v>                </v>
      </c>
      <c r="S51" s="25">
        <f>IF('[1]p44'!$L$13&lt;&gt;0,'[1]p44'!$L$13,"")</f>
      </c>
    </row>
    <row r="52" spans="1:19" s="24" customFormat="1" ht="12.75">
      <c r="A52" s="25">
        <f>IF('[1]p45'!$C$13&gt;0,45,"")</f>
      </c>
      <c r="B52" s="249">
        <f>T('[1]p45'!$C$13:$G$13)</f>
      </c>
      <c r="C52" s="250" t="e">
        <f>T('[2]p45'!$C$13:$G$13)</f>
        <v>#REF!</v>
      </c>
      <c r="D52" s="250" t="e">
        <f>T('[2]p45'!$C$13:$G$13)</f>
        <v>#REF!</v>
      </c>
      <c r="E52" s="251" t="e">
        <f>T('[2]p45'!$C$13:$G$13)</f>
        <v>#REF!</v>
      </c>
      <c r="F52" s="25">
        <f>IF('[1]p45'!$J$13&gt;0,'[1]p45'!$J$13,"")</f>
      </c>
      <c r="G52" s="21">
        <f>IF('[1]p45'!$A$15&lt;&gt;0,'[1]p45'!$A$15,"")</f>
      </c>
      <c r="H52" s="21">
        <f>IF('[1]p45'!$B$15&lt;&gt;0,'[1]p45'!$B$15,"")</f>
      </c>
      <c r="I52" s="22">
        <f>IF('[1]p45'!$C$15&lt;&gt;0,'[1]p45'!$C$15,"")</f>
      </c>
      <c r="J52" s="61">
        <f>IF('[1]p45'!$F$15&lt;&gt;0,'[1]p45'!$F$15,"")</f>
      </c>
      <c r="K52" s="58">
        <f>IF('[1]p45'!$G$15&lt;&gt;0,'[1]p45'!$G$15,"")</f>
      </c>
      <c r="L52" s="425">
        <f>T('[1]p45'!$H$15:$J$15)</f>
      </c>
      <c r="M52" s="426"/>
      <c r="N52" s="427"/>
      <c r="O52" s="23">
        <f>IF('[1]p45'!$D$15&lt;&gt;0,'[1]p45'!$D$15,"")</f>
      </c>
      <c r="P52" s="22">
        <f>IF('[1]p45'!$E$15&lt;&gt;0,'[1]p45'!$E$15,"")</f>
      </c>
      <c r="Q52" s="145">
        <f>IF('[1]p45'!$K$15&lt;&gt;0,'[1]p45'!$K$15,"")</f>
      </c>
      <c r="R52" s="57" t="str">
        <f>IF('[1]p45'!$L$15&lt;&gt;0,'[1]p45'!$L$15,"")</f>
        <v>                </v>
      </c>
      <c r="S52" s="25">
        <f>IF('[1]p45'!$L$13&lt;&gt;0,'[1]p45'!$L$13,"")</f>
      </c>
    </row>
    <row r="53" spans="1:19" s="24" customFormat="1" ht="12.75">
      <c r="A53" s="25">
        <f>IF('[1]p46'!$C$13&gt;0,46,"")</f>
      </c>
      <c r="B53" s="249">
        <f>T('[1]p46'!$C$13:$G$13)</f>
      </c>
      <c r="C53" s="250" t="e">
        <f>T('[2]p46'!$C$13:$G$13)</f>
        <v>#REF!</v>
      </c>
      <c r="D53" s="250" t="e">
        <f>T('[2]p46'!$C$13:$G$13)</f>
        <v>#REF!</v>
      </c>
      <c r="E53" s="251" t="e">
        <f>T('[2]p46'!$C$13:$G$13)</f>
        <v>#REF!</v>
      </c>
      <c r="F53" s="25">
        <f>IF('[1]p46'!$J$13&gt;0,'[1]p46'!$J$13,"")</f>
      </c>
      <c r="G53" s="21">
        <f>IF('[1]p46'!$A$15&lt;&gt;0,'[1]p46'!$A$15,"")</f>
      </c>
      <c r="H53" s="21">
        <f>IF('[1]p46'!$B$15&lt;&gt;0,'[1]p46'!$B$15,"")</f>
      </c>
      <c r="I53" s="22">
        <f>IF('[1]p46'!$C$15&lt;&gt;0,'[1]p46'!$C$15,"")</f>
      </c>
      <c r="J53" s="61">
        <f>IF('[1]p46'!$F$15&lt;&gt;0,'[1]p46'!$F$15,"")</f>
      </c>
      <c r="K53" s="58">
        <f>IF('[1]p46'!$G$15&lt;&gt;0,'[1]p46'!$G$15,"")</f>
      </c>
      <c r="L53" s="425">
        <f>T('[1]p46'!$H$15:$J$15)</f>
      </c>
      <c r="M53" s="426"/>
      <c r="N53" s="427"/>
      <c r="O53" s="23">
        <f>IF('[1]p46'!$D$15&lt;&gt;0,'[1]p46'!$D$15,"")</f>
      </c>
      <c r="P53" s="22">
        <f>IF('[1]p46'!$E$15&lt;&gt;0,'[1]p46'!$E$15,"")</f>
      </c>
      <c r="Q53" s="145">
        <f>IF('[1]p46'!$K$15&lt;&gt;0,'[1]p46'!$K$15,"")</f>
      </c>
      <c r="R53" s="57" t="str">
        <f>IF('[1]p46'!$L$15&lt;&gt;0,'[1]p46'!$L$15,"")</f>
        <v>                </v>
      </c>
      <c r="S53" s="25">
        <f>IF('[1]p46'!$L$13&lt;&gt;0,'[1]p46'!$L$13,"")</f>
      </c>
    </row>
    <row r="54" spans="1:19" s="24" customFormat="1" ht="12.75">
      <c r="A54" s="25">
        <f>IF('[1]p47'!$C$13&gt;0,47,"")</f>
      </c>
      <c r="B54" s="249">
        <f>T('[1]p47'!$C$13:$G$13)</f>
      </c>
      <c r="C54" s="250" t="e">
        <f>T('[2]p47'!$C$13:$G$13)</f>
        <v>#REF!</v>
      </c>
      <c r="D54" s="250" t="e">
        <f>T('[2]p47'!$C$13:$G$13)</f>
        <v>#REF!</v>
      </c>
      <c r="E54" s="251" t="e">
        <f>T('[2]p47'!$C$13:$G$13)</f>
        <v>#REF!</v>
      </c>
      <c r="F54" s="25">
        <f>IF('[1]p47'!$J$13&gt;0,'[1]p47'!$J$13,"")</f>
      </c>
      <c r="G54" s="21">
        <f>IF('[1]p47'!$A$15&lt;&gt;0,'[1]p47'!$A$15,"")</f>
      </c>
      <c r="H54" s="21">
        <f>IF('[1]p47'!$B$15&lt;&gt;0,'[1]p47'!$B$15,"")</f>
      </c>
      <c r="I54" s="22">
        <f>IF('[1]p47'!$C$15&lt;&gt;0,'[1]p47'!$C$15,"")</f>
      </c>
      <c r="J54" s="61">
        <f>IF('[1]p47'!$F$15&lt;&gt;0,'[1]p47'!$F$15,"")</f>
      </c>
      <c r="K54" s="58">
        <f>IF('[1]p47'!$G$15&lt;&gt;0,'[1]p47'!$G$15,"")</f>
      </c>
      <c r="L54" s="425">
        <f>T('[1]p47'!$H$15:$J$15)</f>
      </c>
      <c r="M54" s="426"/>
      <c r="N54" s="427"/>
      <c r="O54" s="23">
        <f>IF('[1]p47'!$D$15&lt;&gt;0,'[1]p47'!$D$15,"")</f>
      </c>
      <c r="P54" s="22">
        <f>IF('[1]p47'!$E$15&lt;&gt;0,'[1]p47'!$E$15,"")</f>
      </c>
      <c r="Q54" s="145">
        <f>IF('[1]p47'!$K$15&lt;&gt;0,'[1]p47'!$K$15,"")</f>
      </c>
      <c r="R54" s="57" t="str">
        <f>IF('[1]p47'!$L$15&lt;&gt;0,'[1]p47'!$L$15,"")</f>
        <v>                </v>
      </c>
      <c r="S54" s="25">
        <f>IF('[1]p47'!$L$13&lt;&gt;0,'[1]p47'!$L$13,"")</f>
      </c>
    </row>
    <row r="55" spans="1:19" s="24" customFormat="1" ht="12.75">
      <c r="A55" s="25">
        <f>IF('[1]p48'!$C$13&gt;0,48,"")</f>
      </c>
      <c r="B55" s="249">
        <f>T('[1]p48'!$C$13:$G$13)</f>
      </c>
      <c r="C55" s="250" t="e">
        <f>T('[2]p48'!$C$13:$G$13)</f>
        <v>#REF!</v>
      </c>
      <c r="D55" s="250" t="e">
        <f>T('[2]p48'!$C$13:$G$13)</f>
        <v>#REF!</v>
      </c>
      <c r="E55" s="251" t="e">
        <f>T('[2]p48'!$C$13:$G$13)</f>
        <v>#REF!</v>
      </c>
      <c r="F55" s="25">
        <f>IF('[1]p48'!$J$13&gt;0,'[1]p48'!$J$13,"")</f>
      </c>
      <c r="G55" s="21">
        <f>IF('[1]p48'!$A$15&lt;&gt;0,'[1]p48'!$A$15,"")</f>
      </c>
      <c r="H55" s="21">
        <f>IF('[1]p48'!$B$15&lt;&gt;0,'[1]p48'!$B$15,"")</f>
      </c>
      <c r="I55" s="22">
        <f>IF('[1]p48'!$C$15&lt;&gt;0,'[1]p48'!$C$15,"")</f>
      </c>
      <c r="J55" s="61">
        <f>IF('[1]p48'!$F$15&lt;&gt;0,'[1]p48'!$F$15,"")</f>
      </c>
      <c r="K55" s="58">
        <f>IF('[1]p48'!$G$15&lt;&gt;0,'[1]p48'!$G$15,"")</f>
      </c>
      <c r="L55" s="425">
        <f>T('[1]p48'!$H$15:$J$15)</f>
      </c>
      <c r="M55" s="426"/>
      <c r="N55" s="427"/>
      <c r="O55" s="23">
        <f>IF('[1]p48'!$D$15&lt;&gt;0,'[1]p48'!$D$15,"")</f>
      </c>
      <c r="P55" s="22">
        <f>IF('[1]p48'!$E$15&lt;&gt;0,'[1]p48'!$E$15,"")</f>
      </c>
      <c r="Q55" s="145">
        <f>IF('[1]p48'!$K$15&lt;&gt;0,'[1]p48'!$K$15,"")</f>
      </c>
      <c r="R55" s="57" t="str">
        <f>IF('[1]p48'!$L$15&lt;&gt;0,'[1]p48'!$L$15,"")</f>
        <v>                </v>
      </c>
      <c r="S55" s="25">
        <f>IF('[1]p48'!$L$13&lt;&gt;0,'[1]p48'!$L$13,"")</f>
      </c>
    </row>
    <row r="56" spans="1:19" s="24" customFormat="1" ht="12.75">
      <c r="A56" s="25">
        <f>IF('[1]p49'!$C$13&gt;0,49,"")</f>
      </c>
      <c r="B56" s="249">
        <f>T('[1]p49'!$C$13:$G$13)</f>
      </c>
      <c r="C56" s="250" t="e">
        <f>T('[2]p49'!$C$13:$G$13)</f>
        <v>#REF!</v>
      </c>
      <c r="D56" s="250" t="e">
        <f>T('[2]p49'!$C$13:$G$13)</f>
        <v>#REF!</v>
      </c>
      <c r="E56" s="251" t="e">
        <f>T('[2]p49'!$C$13:$G$13)</f>
        <v>#REF!</v>
      </c>
      <c r="F56" s="25">
        <f>IF('[1]p49'!$J$13&gt;0,'[1]p49'!$J$13,"")</f>
      </c>
      <c r="G56" s="21">
        <f>IF('[1]p49'!$A$15&lt;&gt;0,'[1]p49'!$A$15,"")</f>
      </c>
      <c r="H56" s="21">
        <f>IF('[1]p49'!$B$15&lt;&gt;0,'[1]p49'!$B$15,"")</f>
      </c>
      <c r="I56" s="22">
        <f>IF('[1]p49'!$C$15&lt;&gt;0,'[1]p49'!$C$15,"")</f>
      </c>
      <c r="J56" s="61">
        <f>IF('[1]p49'!$F$15&lt;&gt;0,'[1]p49'!$F$15,"")</f>
      </c>
      <c r="K56" s="58">
        <f>IF('[1]p49'!$G$15&lt;&gt;0,'[1]p49'!$G$15,"")</f>
      </c>
      <c r="L56" s="425">
        <f>T('[1]p49'!$H$15:$J$15)</f>
      </c>
      <c r="M56" s="426"/>
      <c r="N56" s="427"/>
      <c r="O56" s="23">
        <f>IF('[1]p49'!$D$15&lt;&gt;0,'[1]p49'!$D$15,"")</f>
      </c>
      <c r="P56" s="22">
        <f>IF('[1]p49'!$E$15&lt;&gt;0,'[1]p49'!$E$15,"")</f>
      </c>
      <c r="Q56" s="145">
        <f>IF('[1]p49'!$K$15&lt;&gt;0,'[1]p49'!$K$15,"")</f>
      </c>
      <c r="R56" s="57" t="str">
        <f>IF('[1]p49'!$L$15&lt;&gt;0,'[1]p49'!$L$15,"")</f>
        <v>                </v>
      </c>
      <c r="S56" s="25">
        <f>IF('[1]p49'!$L$13&lt;&gt;0,'[1]p49'!$L$13,"")</f>
      </c>
    </row>
    <row r="57" spans="1:19" s="24" customFormat="1" ht="12.75">
      <c r="A57" s="25">
        <f>IF('[1]p49'!$C$13&gt;0,49,"")</f>
      </c>
      <c r="B57" s="249">
        <f>T('[1]p50'!$C$13:$G$13)</f>
      </c>
      <c r="C57" s="250" t="e">
        <f>T('[2]p49'!$C$13:$G$13)</f>
        <v>#REF!</v>
      </c>
      <c r="D57" s="250" t="e">
        <f>T('[2]p49'!$C$13:$G$13)</f>
        <v>#REF!</v>
      </c>
      <c r="E57" s="251" t="e">
        <f>T('[2]p49'!$C$13:$G$13)</f>
        <v>#REF!</v>
      </c>
      <c r="F57" s="25">
        <f>IF('[1]p50'!$J$13&gt;0,'[1]p49'!$J$13,"")</f>
      </c>
      <c r="G57" s="21">
        <f>IF('[1]p50'!$A$15&lt;&gt;0,'[1]p50'!$A$15,"")</f>
      </c>
      <c r="H57" s="21">
        <f>IF('[1]p50'!$B$15&lt;&gt;0,'[1]p50'!$B$15,"")</f>
      </c>
      <c r="I57" s="22">
        <f>IF('[1]p50'!$C$15&lt;&gt;0,'[1]p50'!$C$15,"")</f>
      </c>
      <c r="J57" s="61">
        <f>IF('[1]p50'!$F$15&lt;&gt;0,'[1]p50'!$F$15,"")</f>
      </c>
      <c r="K57" s="58">
        <f>IF('[1]p50'!$G$15&lt;&gt;0,'[1]p50'!$G$15,"")</f>
      </c>
      <c r="L57" s="425">
        <f>T('[1]p50'!$H$15:$J$15)</f>
      </c>
      <c r="M57" s="426"/>
      <c r="N57" s="427"/>
      <c r="O57" s="23">
        <f>IF('[1]p50'!$D$15&lt;&gt;0,'[1]p50'!$D$15,"")</f>
      </c>
      <c r="P57" s="22">
        <f>IF('[1]p50'!$E$15&lt;&gt;0,'[1]p50'!$E$15,"")</f>
      </c>
      <c r="Q57" s="145">
        <f>IF('[1]p50'!$K$15&lt;&gt;0,'[1]p50'!$K$15,"")</f>
      </c>
      <c r="R57" s="57" t="str">
        <f>IF('[1]p50'!$L$15&lt;&gt;0,'[1]p50'!$L$15,"")</f>
        <v>                </v>
      </c>
      <c r="S57" s="25">
        <f>IF('[1]p50'!$L$13&lt;&gt;0,'[1]p50'!$L$13,"")</f>
      </c>
    </row>
    <row r="58" spans="1:17" s="9" customFormat="1" ht="12.75">
      <c r="A58"/>
      <c r="B58"/>
      <c r="C58"/>
      <c r="D58"/>
      <c r="E58"/>
      <c r="F58"/>
      <c r="G58"/>
      <c r="H58" s="13"/>
      <c r="I58"/>
      <c r="J58"/>
      <c r="K58"/>
      <c r="L58"/>
      <c r="M58"/>
      <c r="N58"/>
      <c r="O58"/>
      <c r="P58"/>
      <c r="Q58"/>
    </row>
    <row r="59" spans="1:17" s="9" customFormat="1" ht="12.75">
      <c r="A59"/>
      <c r="B59"/>
      <c r="C59"/>
      <c r="D59"/>
      <c r="E59"/>
      <c r="F59"/>
      <c r="G59"/>
      <c r="H59" s="13"/>
      <c r="I59"/>
      <c r="J59"/>
      <c r="K59"/>
      <c r="L59"/>
      <c r="M59"/>
      <c r="N59"/>
      <c r="O59"/>
      <c r="P59"/>
      <c r="Q59"/>
    </row>
    <row r="60" spans="1:17" s="9" customFormat="1" ht="12.75">
      <c r="A60"/>
      <c r="B60"/>
      <c r="C60"/>
      <c r="D60"/>
      <c r="E60"/>
      <c r="F60"/>
      <c r="G60"/>
      <c r="H60" s="13"/>
      <c r="I60"/>
      <c r="J60"/>
      <c r="K60"/>
      <c r="L60"/>
      <c r="M60"/>
      <c r="N60"/>
      <c r="O60"/>
      <c r="P60"/>
      <c r="Q60"/>
    </row>
    <row r="61" spans="1:17" s="9" customFormat="1" ht="12.75">
      <c r="A61"/>
      <c r="B61"/>
      <c r="C61"/>
      <c r="D61"/>
      <c r="E61"/>
      <c r="F61"/>
      <c r="G61"/>
      <c r="H61" s="13"/>
      <c r="I61"/>
      <c r="J61"/>
      <c r="K61"/>
      <c r="L61"/>
      <c r="M61"/>
      <c r="N61"/>
      <c r="O61"/>
      <c r="P61"/>
      <c r="Q61"/>
    </row>
    <row r="62" spans="1:17" s="9" customFormat="1" ht="12.75">
      <c r="A62"/>
      <c r="B62"/>
      <c r="C62"/>
      <c r="D62"/>
      <c r="E62"/>
      <c r="F62"/>
      <c r="G62"/>
      <c r="H62" s="13"/>
      <c r="I62"/>
      <c r="J62"/>
      <c r="K62"/>
      <c r="L62"/>
      <c r="M62"/>
      <c r="N62"/>
      <c r="O62"/>
      <c r="P62"/>
      <c r="Q62"/>
    </row>
    <row r="63" spans="1:17" s="9" customFormat="1" ht="12.75">
      <c r="A63"/>
      <c r="B63"/>
      <c r="C63"/>
      <c r="D63"/>
      <c r="E63"/>
      <c r="F63"/>
      <c r="G63"/>
      <c r="H63" s="13"/>
      <c r="I63"/>
      <c r="J63"/>
      <c r="K63"/>
      <c r="L63"/>
      <c r="M63"/>
      <c r="N63"/>
      <c r="O63"/>
      <c r="P63"/>
      <c r="Q63"/>
    </row>
    <row r="64" spans="1:17" s="9" customFormat="1" ht="12.75">
      <c r="A64"/>
      <c r="B64"/>
      <c r="C64"/>
      <c r="D64"/>
      <c r="E64"/>
      <c r="F64"/>
      <c r="G64"/>
      <c r="H64" s="13"/>
      <c r="I64"/>
      <c r="J64"/>
      <c r="K64"/>
      <c r="L64"/>
      <c r="M64"/>
      <c r="N64"/>
      <c r="O64"/>
      <c r="P64"/>
      <c r="Q64"/>
    </row>
    <row r="65" spans="1:17" s="9" customFormat="1" ht="12.75">
      <c r="A65"/>
      <c r="B65"/>
      <c r="C65"/>
      <c r="D65"/>
      <c r="E65"/>
      <c r="F65"/>
      <c r="G65"/>
      <c r="H65" s="13"/>
      <c r="I65"/>
      <c r="J65"/>
      <c r="K65"/>
      <c r="L65"/>
      <c r="M65"/>
      <c r="N65"/>
      <c r="O65"/>
      <c r="P65"/>
      <c r="Q65"/>
    </row>
    <row r="66" spans="1:17" s="9" customFormat="1" ht="12.75">
      <c r="A66"/>
      <c r="B66"/>
      <c r="C66"/>
      <c r="D66"/>
      <c r="E66"/>
      <c r="F66"/>
      <c r="G66"/>
      <c r="H66" s="13"/>
      <c r="I66"/>
      <c r="J66"/>
      <c r="K66"/>
      <c r="L66"/>
      <c r="M66"/>
      <c r="N66"/>
      <c r="O66"/>
      <c r="P66"/>
      <c r="Q66"/>
    </row>
    <row r="67" spans="1:17" s="9" customFormat="1" ht="12.75">
      <c r="A67"/>
      <c r="B67"/>
      <c r="C67"/>
      <c r="D67"/>
      <c r="E67"/>
      <c r="F67"/>
      <c r="G67"/>
      <c r="H67" s="13"/>
      <c r="I67"/>
      <c r="J67"/>
      <c r="K67"/>
      <c r="L67"/>
      <c r="M67"/>
      <c r="N67"/>
      <c r="O67"/>
      <c r="P67"/>
      <c r="Q67"/>
    </row>
    <row r="68" spans="1:17" s="9" customFormat="1" ht="12.75">
      <c r="A68"/>
      <c r="B68"/>
      <c r="C68"/>
      <c r="D68"/>
      <c r="E68"/>
      <c r="F68"/>
      <c r="G68"/>
      <c r="H68" s="13"/>
      <c r="I68"/>
      <c r="J68"/>
      <c r="K68"/>
      <c r="L68"/>
      <c r="M68"/>
      <c r="N68"/>
      <c r="O68"/>
      <c r="P68"/>
      <c r="Q68"/>
    </row>
    <row r="69" spans="1:17" s="9" customFormat="1" ht="12.75">
      <c r="A69"/>
      <c r="B69"/>
      <c r="C69"/>
      <c r="D69"/>
      <c r="E69"/>
      <c r="F69"/>
      <c r="G69"/>
      <c r="H69" s="13"/>
      <c r="I69"/>
      <c r="J69"/>
      <c r="K69"/>
      <c r="L69"/>
      <c r="M69"/>
      <c r="N69"/>
      <c r="O69"/>
      <c r="P69"/>
      <c r="Q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  <row r="2843" ht="12.75">
      <c r="H2843"/>
    </row>
    <row r="2844" ht="12.75">
      <c r="H2844"/>
    </row>
    <row r="2845" ht="12.75">
      <c r="H2845"/>
    </row>
    <row r="2846" ht="12.75">
      <c r="H2846"/>
    </row>
    <row r="2847" ht="12.75">
      <c r="H2847"/>
    </row>
    <row r="2848" ht="12.75">
      <c r="H2848"/>
    </row>
    <row r="2849" ht="12.75">
      <c r="H2849"/>
    </row>
    <row r="2850" ht="12.75">
      <c r="H2850"/>
    </row>
    <row r="2851" ht="12.75">
      <c r="H2851"/>
    </row>
    <row r="2852" ht="12.75">
      <c r="H2852"/>
    </row>
  </sheetData>
  <sheetProtection password="CA19" sheet="1" objects="1" scenarios="1"/>
  <mergeCells count="108">
    <mergeCell ref="B14:E14"/>
    <mergeCell ref="L15:N15"/>
    <mergeCell ref="L8:N8"/>
    <mergeCell ref="B8:E8"/>
    <mergeCell ref="B12:E12"/>
    <mergeCell ref="L13:N13"/>
    <mergeCell ref="B13:E13"/>
    <mergeCell ref="B57:E57"/>
    <mergeCell ref="L9:N9"/>
    <mergeCell ref="L10:N10"/>
    <mergeCell ref="L11:N11"/>
    <mergeCell ref="L12:N12"/>
    <mergeCell ref="B9:E9"/>
    <mergeCell ref="B10:E10"/>
    <mergeCell ref="B11:E11"/>
    <mergeCell ref="B54:E54"/>
    <mergeCell ref="L14:N14"/>
    <mergeCell ref="L16:N16"/>
    <mergeCell ref="B15:E15"/>
    <mergeCell ref="B16:E16"/>
    <mergeCell ref="L17:N17"/>
    <mergeCell ref="L18:N18"/>
    <mergeCell ref="B17:E17"/>
    <mergeCell ref="B18:E18"/>
    <mergeCell ref="L19:N19"/>
    <mergeCell ref="L20:N20"/>
    <mergeCell ref="B19:E19"/>
    <mergeCell ref="B20:E20"/>
    <mergeCell ref="L21:N21"/>
    <mergeCell ref="L22:N22"/>
    <mergeCell ref="B21:E21"/>
    <mergeCell ref="B22:E22"/>
    <mergeCell ref="L23:N23"/>
    <mergeCell ref="L24:N24"/>
    <mergeCell ref="B23:E23"/>
    <mergeCell ref="B24:E24"/>
    <mergeCell ref="L25:N25"/>
    <mergeCell ref="L26:N26"/>
    <mergeCell ref="B25:E25"/>
    <mergeCell ref="B26:E26"/>
    <mergeCell ref="L27:N27"/>
    <mergeCell ref="L28:N28"/>
    <mergeCell ref="B27:E27"/>
    <mergeCell ref="B28:E28"/>
    <mergeCell ref="L29:N29"/>
    <mergeCell ref="L30:N30"/>
    <mergeCell ref="B29:E29"/>
    <mergeCell ref="B30:E30"/>
    <mergeCell ref="L31:N31"/>
    <mergeCell ref="L32:N32"/>
    <mergeCell ref="B31:E31"/>
    <mergeCell ref="B32:E32"/>
    <mergeCell ref="L33:N33"/>
    <mergeCell ref="L34:N34"/>
    <mergeCell ref="B33:E33"/>
    <mergeCell ref="B34:E34"/>
    <mergeCell ref="L35:N35"/>
    <mergeCell ref="L36:N36"/>
    <mergeCell ref="B35:E35"/>
    <mergeCell ref="B36:E36"/>
    <mergeCell ref="L37:N37"/>
    <mergeCell ref="L38:N38"/>
    <mergeCell ref="B37:E37"/>
    <mergeCell ref="B38:E38"/>
    <mergeCell ref="L39:N39"/>
    <mergeCell ref="L40:N40"/>
    <mergeCell ref="B39:E39"/>
    <mergeCell ref="B40:E40"/>
    <mergeCell ref="L41:N41"/>
    <mergeCell ref="L42:N42"/>
    <mergeCell ref="B41:E41"/>
    <mergeCell ref="B42:E42"/>
    <mergeCell ref="L43:N43"/>
    <mergeCell ref="L44:N44"/>
    <mergeCell ref="B43:E43"/>
    <mergeCell ref="B44:E44"/>
    <mergeCell ref="L45:N45"/>
    <mergeCell ref="L46:N46"/>
    <mergeCell ref="B45:E45"/>
    <mergeCell ref="B46:E46"/>
    <mergeCell ref="L47:N47"/>
    <mergeCell ref="L48:N48"/>
    <mergeCell ref="B47:E47"/>
    <mergeCell ref="B48:E48"/>
    <mergeCell ref="L49:N49"/>
    <mergeCell ref="L50:N50"/>
    <mergeCell ref="B49:E49"/>
    <mergeCell ref="B50:E50"/>
    <mergeCell ref="B51:E51"/>
    <mergeCell ref="L51:N51"/>
    <mergeCell ref="B52:E52"/>
    <mergeCell ref="B53:E53"/>
    <mergeCell ref="L57:N57"/>
    <mergeCell ref="L55:N55"/>
    <mergeCell ref="L56:N56"/>
    <mergeCell ref="L53:N53"/>
    <mergeCell ref="L54:N54"/>
    <mergeCell ref="L52:N52"/>
    <mergeCell ref="B55:E55"/>
    <mergeCell ref="B56:E56"/>
    <mergeCell ref="A1:S1"/>
    <mergeCell ref="J7:K7"/>
    <mergeCell ref="A4:S6"/>
    <mergeCell ref="E3:Q3"/>
    <mergeCell ref="B7:E7"/>
    <mergeCell ref="A3:D3"/>
    <mergeCell ref="A2:S2"/>
    <mergeCell ref="L7:N7"/>
  </mergeCells>
  <printOptions/>
  <pageMargins left="0.7874015748031497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S89"/>
  <sheetViews>
    <sheetView workbookViewId="0" topLeftCell="A1">
      <selection activeCell="A16" sqref="A16:S16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31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3"/>
    </row>
    <row r="2" spans="1:19" ht="13.5" thickBo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3.5" thickBot="1">
      <c r="A3" s="335" t="s">
        <v>89</v>
      </c>
      <c r="B3" s="336"/>
      <c r="C3" s="336"/>
      <c r="D3" s="336"/>
      <c r="E3" s="337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9"/>
      <c r="R3" s="44" t="s">
        <v>92</v>
      </c>
      <c r="S3" s="43" t="str">
        <f>'[1]p1'!$H$4</f>
        <v>2004.1</v>
      </c>
    </row>
    <row r="4" spans="1:19" s="1" customFormat="1" ht="12.7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</row>
    <row r="5" spans="1:19" s="8" customFormat="1" ht="13.5" thickBo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3.5" thickBot="1">
      <c r="A6" s="328" t="s">
        <v>13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30"/>
      <c r="R6" s="40" t="s">
        <v>21</v>
      </c>
      <c r="S6" s="37" t="s">
        <v>28</v>
      </c>
    </row>
    <row r="7" spans="1:19" s="41" customFormat="1" ht="14.25" customHeight="1">
      <c r="A7" s="325" t="str">
        <f>T('[1]p1'!$C$13:$G$13)</f>
        <v>Alciônio Saldanha de Oliveira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7"/>
    </row>
    <row r="8" spans="1:19" s="2" customFormat="1" ht="13.5" customHeight="1">
      <c r="A8" s="321" t="str">
        <f>IF('[1]p1'!$A$333&lt;&gt;0,'[1]p1'!$A$333,"")</f>
        <v>APLICAÇÃO DA XVII OLIMPIADA CAMPINENSE DE MATEMATICA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3"/>
      <c r="R8" s="42">
        <f>IF('[1]p1'!$J$333&lt;&gt;0,'[1]p1'!$J$333,"")</f>
        <v>38129</v>
      </c>
      <c r="S8" s="52">
        <f>IF('[1]p1'!$K$333&lt;&gt;0,'[1]p1'!$K$333,"")</f>
        <v>38129</v>
      </c>
    </row>
    <row r="9" spans="1:19" s="2" customFormat="1" ht="13.5" customHeight="1">
      <c r="A9" s="321" t="str">
        <f>IF('[1]p1'!$A$334&lt;&gt;0,'[1]p1'!$A$334,"")</f>
        <v>PROCESSOS DE EQUIVALÊNCIA DE DISCIPLINAS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3"/>
      <c r="R9" s="42">
        <f>IF('[1]p1'!$J$334&lt;&gt;0,'[1]p1'!$J$334,"")</f>
        <v>38117</v>
      </c>
      <c r="S9" s="52">
        <f>IF('[1]p1'!$K$334&lt;&gt;0,'[1]p1'!$K$334,"")</f>
        <v>38324</v>
      </c>
    </row>
    <row r="10" spans="1:19" ht="12.75">
      <c r="A10" s="340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</row>
    <row r="11" spans="1:19" s="41" customFormat="1" ht="13.5" customHeight="1">
      <c r="A11" s="341" t="str">
        <f>T('[1]p2'!$C$13:$G$13)</f>
        <v>Alexsandro Bezerra Cavalcanti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3"/>
    </row>
    <row r="12" spans="1:19" s="3" customFormat="1" ht="13.5" customHeight="1">
      <c r="A12" s="321" t="str">
        <f>IF('[1]p2'!$A$333&lt;&gt;0,'[1]p2'!$A$333,"")</f>
        <v>Estudo de preparação para o Doutorado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3"/>
      <c r="R12" s="42">
        <f>IF('[1]p2'!$J$333&lt;&gt;0,'[1]p2'!$J$333,"")</f>
        <v>38139</v>
      </c>
      <c r="S12" s="42">
        <f>IF('[1]p2'!$K$333&lt;&gt;0,'[1]p2'!$K$333,"")</f>
      </c>
    </row>
    <row r="13" spans="1:19" s="3" customFormat="1" ht="13.5" customHeight="1">
      <c r="A13" s="321" t="str">
        <f>IF('[1]p2'!$A$334&lt;&gt;0,'[1]p2'!$A$334,"")</f>
        <v>Trabalho apresentado na II semana do estatístico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3"/>
      <c r="R13" s="42">
        <f>IF('[1]p2'!$J$334&lt;&gt;0,'[1]p2'!$J$334,"")</f>
        <v>38134</v>
      </c>
      <c r="S13" s="42">
        <f>IF('[1]p2'!$K$334&lt;&gt;0,'[1]p2'!$K$334,"")</f>
        <v>38134</v>
      </c>
    </row>
    <row r="14" spans="1:19" s="3" customFormat="1" ht="13.5" customHeight="1">
      <c r="A14" s="321" t="str">
        <f>IF('[1]p2'!$A$335&lt;&gt;0,'[1]p2'!$A$335,"")</f>
        <v>Relatório de processos de dispensa de disciplinas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3"/>
      <c r="R14" s="42">
        <f>IF('[1]p2'!$J$335&lt;&gt;0,'[1]p2'!$J$335,"")</f>
        <v>38117</v>
      </c>
      <c r="S14" s="42">
        <f>IF('[1]p2'!$K$335&lt;&gt;0,'[1]p2'!$K$335,"")</f>
        <v>38324</v>
      </c>
    </row>
    <row r="15" spans="1:19" s="13" customFormat="1" ht="12.75">
      <c r="A15" s="344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</row>
    <row r="16" spans="1:19" s="41" customFormat="1" ht="13.5" customHeight="1">
      <c r="A16" s="341" t="str">
        <f>T('[1]p4'!$C$13:$G$13)</f>
        <v>Amauri Araújo Cruz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3"/>
    </row>
    <row r="17" spans="1:19" s="3" customFormat="1" ht="13.5" customHeight="1">
      <c r="A17" s="321" t="str">
        <f>IF('[1]p4'!$A$333&lt;&gt;0,'[1]p4'!$A$333,"")</f>
        <v>Revisor das provas de Matemática do Vestibular 2005 da UFCG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3"/>
      <c r="R17" s="42">
        <f>IF('[1]p4'!$J$333&lt;&gt;0,'[1]p4'!$J$333,"")</f>
        <v>38117</v>
      </c>
      <c r="S17" s="42">
        <f>IF('[1]p4'!$K$333&lt;&gt;0,'[1]p4'!$K$333,"")</f>
        <v>38313</v>
      </c>
    </row>
    <row r="18" spans="1:19" s="3" customFormat="1" ht="13.5" customHeight="1">
      <c r="A18" s="321" t="str">
        <f>IF('[1]p4'!$A$334&lt;&gt;0,'[1]p4'!$A$334,"")</f>
        <v>Elaboração das provas de Matemática do Vestibular de Ciências Contábeis da UFCG (Sousa)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3"/>
      <c r="R18" s="42">
        <f>IF('[1]p4'!$J$334&lt;&gt;0,'[1]p4'!$J$334,"")</f>
        <v>38169</v>
      </c>
      <c r="S18" s="42">
        <f>IF('[1]p4'!$K$334&lt;&gt;0,'[1]p4'!$K$334,"")</f>
        <v>38199</v>
      </c>
    </row>
    <row r="19" spans="1:19" s="3" customFormat="1" ht="13.5" customHeight="1">
      <c r="A19" s="321" t="str">
        <f>IF('[1]p4'!$A$335&lt;&gt;0,'[1]p4'!$A$335,"")</f>
        <v>Correção das provas de Matemática do Vestibular 2005 da UFCG</v>
      </c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3"/>
      <c r="R19" s="42">
        <f>IF('[1]p4'!$J$335&lt;&gt;0,'[1]p4'!$J$335,"")</f>
        <v>38314</v>
      </c>
      <c r="S19" s="42">
        <f>IF('[1]p4'!$K$335&lt;&gt;0,'[1]p4'!$K$335,"")</f>
        <v>38328</v>
      </c>
    </row>
    <row r="20" spans="1:19" s="13" customFormat="1" ht="12.75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</row>
    <row r="21" spans="1:19" s="53" customFormat="1" ht="13.5" customHeight="1">
      <c r="A21" s="341" t="str">
        <f>T('[1]p5'!$C$13:$G$13)</f>
        <v>Antônio José da Silva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3"/>
    </row>
    <row r="22" spans="1:19" s="3" customFormat="1" ht="13.5" customHeight="1">
      <c r="A22" s="321" t="str">
        <f>IF('[1]p5'!$A$333&lt;&gt;0,'[1]p5'!$A$333,"")</f>
        <v>Fiscal de Provas da OCM Profº José Vieira Alves 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3"/>
      <c r="R22" s="42">
        <f>IF('[1]p5'!$J$333&lt;&gt;0,'[1]p5'!$J$333,"")</f>
        <v>38129</v>
      </c>
      <c r="S22" s="42">
        <f>IF('[1]p5'!$K$333&lt;&gt;0,'[1]p5'!$K$333,"")</f>
        <v>38129</v>
      </c>
    </row>
    <row r="23" spans="1:19" s="3" customFormat="1" ht="13.5" customHeight="1">
      <c r="A23" s="321" t="str">
        <f>IF('[1]p5'!$A$334&lt;&gt;0,'[1]p5'!$A$334,"")</f>
        <v>Consultor AD-HOC do INEP para Avaliação das Condições de Ensino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3"/>
      <c r="R23" s="42">
        <f>IF('[1]p5'!$J$334&lt;&gt;0,'[1]p5'!$J$334,"")</f>
        <v>38207</v>
      </c>
      <c r="S23" s="42">
        <f>IF('[1]p5'!$K$334&lt;&gt;0,'[1]p5'!$K$334,"")</f>
        <v>39678</v>
      </c>
    </row>
    <row r="24" spans="1:19" s="3" customFormat="1" ht="13.5" customHeight="1">
      <c r="A24" s="321" t="str">
        <f>IF('[1]p5'!$A$335&lt;&gt;0,'[1]p5'!$A$335,"")</f>
        <v>Consultor AD-HOC do INEP para Avaliação das Condições de Ensino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3"/>
      <c r="R24" s="42">
        <f>IF('[1]p5'!$J$335&lt;&gt;0,'[1]p5'!$J$335,"")</f>
        <v>38273</v>
      </c>
      <c r="S24" s="42">
        <f>IF('[1]p5'!$K$335&lt;&gt;0,'[1]p5'!$K$335,"")</f>
        <v>38279</v>
      </c>
    </row>
    <row r="25" spans="1:19" s="13" customFormat="1" ht="12.75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</row>
    <row r="26" spans="1:19" s="53" customFormat="1" ht="13.5" customHeight="1">
      <c r="A26" s="341" t="str">
        <f>T('[1]p8'!$C$13:$G$13)</f>
        <v>Aparecido Jesuino de Souza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3"/>
    </row>
    <row r="27" spans="1:19" s="3" customFormat="1" ht="13.5" customHeight="1">
      <c r="A27" s="321" t="str">
        <f>IF('[1]p8'!$A$333&lt;&gt;0,'[1]p8'!$A$333,"")</f>
        <v>Confecção dos Relatórios Departamentais  DME/2003.1 e 2003.2.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3"/>
      <c r="R27" s="42">
        <f>IF('[1]p8'!$J$333&lt;&gt;0,'[1]p8'!$J$333,"")</f>
        <v>38139</v>
      </c>
      <c r="S27" s="42">
        <f>IF('[1]p8'!$K$333&lt;&gt;0,'[1]p8'!$K$333,"")</f>
        <v>38322</v>
      </c>
    </row>
    <row r="28" spans="1:19" s="3" customFormat="1" ht="13.5" customHeight="1">
      <c r="A28" s="321" t="str">
        <f>IF('[1]p8'!$A$334&lt;&gt;0,'[1]p8'!$A$334,"")</f>
        <v>Relator do processo para Verão na UFC do Prof. Joseilson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3"/>
      <c r="R28" s="42">
        <f>IF('[1]p8'!$J$334&lt;&gt;0,'[1]p8'!$J$334,"")</f>
      </c>
      <c r="S28" s="42">
        <f>IF('[1]p8'!$K$334&lt;&gt;0,'[1]p8'!$K$334,"")</f>
      </c>
    </row>
    <row r="29" spans="1:19" s="3" customFormat="1" ht="13.5" customHeight="1">
      <c r="A29" s="321" t="str">
        <f>IF('[1]p8'!$A$335&lt;&gt;0,'[1]p8'!$A$335,"")</f>
        <v>Relator do processo para Doutorado na UFC do Prof. Joseilson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3"/>
      <c r="R29" s="42">
        <f>IF('[1]p8'!$J$335&lt;&gt;0,'[1]p8'!$J$335,"")</f>
      </c>
      <c r="S29" s="42">
        <f>IF('[1]p8'!$K$335&lt;&gt;0,'[1]p8'!$K$335,"")</f>
      </c>
    </row>
    <row r="30" spans="1:19" s="3" customFormat="1" ht="13.5" customHeight="1">
      <c r="A30" s="321" t="str">
        <f>IF('[1]p8'!$A$336&lt;&gt;0,'[1]p8'!$A$336,"")</f>
        <v>Emissão de pareceres Ad Hoc CNPq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3"/>
      <c r="R30" s="42">
        <f>IF('[1]p8'!$J$336&lt;&gt;0,'[1]p8'!$J$336,"")</f>
      </c>
      <c r="S30" s="42">
        <f>IF('[1]p8'!$K$336&lt;&gt;0,'[1]p8'!$K$336,"")</f>
      </c>
    </row>
    <row r="31" spans="1:19" s="3" customFormat="1" ht="13.5" customHeight="1">
      <c r="A31" s="321" t="str">
        <f>IF('[1]p8'!$A$337&lt;&gt;0,'[1]p8'!$A$337,"")</f>
        <v>II Congresso Latinoamericano de Matemáticos - Cancum, MX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3"/>
      <c r="R31" s="42">
        <f>IF('[1]p8'!$J$337&lt;&gt;0,'[1]p8'!$J$337,"")</f>
        <v>38158</v>
      </c>
      <c r="S31" s="42">
        <f>IF('[1]p8'!$K$337&lt;&gt;0,'[1]p8'!$K$337,"")</f>
        <v>38162</v>
      </c>
    </row>
    <row r="32" spans="1:19" s="13" customFormat="1" ht="12.75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</row>
    <row r="33" spans="1:19" s="53" customFormat="1" ht="13.5" customHeight="1">
      <c r="A33" s="341" t="str">
        <f>T('[1]p10'!$C$13:$G$13)</f>
        <v>Claudianor Oliveira Alves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3"/>
    </row>
    <row r="34" spans="1:19" s="3" customFormat="1" ht="13.5" customHeight="1">
      <c r="A34" s="321" t="str">
        <f>IF('[1]p10'!$A$333&lt;&gt;0,'[1]p10'!$A$333,"")</f>
        <v>Projeto de Pesquisa: Existencia de solução para uma classe de problemas envolvendo operador p-Laplaciano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3"/>
      <c r="R34" s="42">
        <f>IF('[1]p10'!$J$333&lt;&gt;0,'[1]p10'!$J$333,"")</f>
        <v>38139</v>
      </c>
      <c r="S34" s="42">
        <f>IF('[1]p10'!$K$333&lt;&gt;0,'[1]p10'!$K$333,"")</f>
        <v>38687</v>
      </c>
    </row>
    <row r="35" spans="1:19" s="3" customFormat="1" ht="13.5" customHeight="1">
      <c r="A35" s="321" t="str">
        <f>IF('[1]p10'!$A$334&lt;&gt;0,'[1]p10'!$A$334,"")</f>
        <v>Projeto PADCT/CNPq-Equações Diferenciais e Aplicações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3"/>
      <c r="R35" s="42">
        <f>IF('[1]p10'!$J$334&lt;&gt;0,'[1]p10'!$J$334,"")</f>
        <v>38139</v>
      </c>
      <c r="S35" s="42">
        <f>IF('[1]p10'!$K$334&lt;&gt;0,'[1]p10'!$K$334,"")</f>
        <v>38868</v>
      </c>
    </row>
    <row r="36" spans="1:19" s="3" customFormat="1" ht="13.5" customHeight="1">
      <c r="A36" s="321" t="str">
        <f>IF('[1]p10'!$A$335&lt;&gt;0,'[1]p10'!$A$335,"")</f>
        <v>Participação da elaboração das provas do vestibular da UFCG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3"/>
      <c r="R36" s="42">
        <f>IF('[1]p10'!$J$335&lt;&gt;0,'[1]p10'!$J$335,"")</f>
        <v>38047</v>
      </c>
      <c r="S36" s="42" t="str">
        <f>IF('[1]p10'!$K$335&lt;&gt;0,'[1]p10'!$K$335,"")</f>
        <v>31/06/05</v>
      </c>
    </row>
    <row r="37" spans="1:19" s="13" customFormat="1" ht="12.75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</row>
    <row r="38" spans="1:19" s="53" customFormat="1" ht="13.5" customHeight="1">
      <c r="A38" s="341" t="str">
        <f>T('[1]p11'!$C$13:$G$13)</f>
        <v>Daniel Cordeiro de Morais Filho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3"/>
    </row>
    <row r="39" spans="1:19" s="3" customFormat="1" ht="13.5" customHeight="1">
      <c r="A39" s="321" t="str">
        <f>IF('[1]p11'!$A$333&lt;&gt;0,'[1]p11'!$A$333,"")</f>
        <v>Minicurso na II Bienal de Matemática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3"/>
      <c r="R39" s="42">
        <f>IF('[1]p11'!$J$333&lt;&gt;0,'[1]p11'!$J$333,"")</f>
        <v>38292</v>
      </c>
      <c r="S39" s="42">
        <f>IF('[1]p11'!$K$333&lt;&gt;0,'[1]p11'!$K$333,"")</f>
      </c>
    </row>
    <row r="40" spans="1:19" s="3" customFormat="1" ht="13.5" customHeight="1">
      <c r="A40" s="321" t="str">
        <f>IF('[1]p11'!$A$334&lt;&gt;0,'[1]p11'!$A$334,"")</f>
        <v>Minicurso no Encontro Nacional de Educação Matemática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3"/>
      <c r="R40" s="42">
        <f>IF('[1]p11'!$J$334&lt;&gt;0,'[1]p11'!$J$334,"")</f>
        <v>38347</v>
      </c>
      <c r="S40" s="42">
        <f>IF('[1]p11'!$K$334&lt;&gt;0,'[1]p11'!$K$334,"")</f>
      </c>
    </row>
    <row r="41" spans="1:19" s="3" customFormat="1" ht="13.5" customHeight="1">
      <c r="A41" s="321" t="str">
        <f>IF('[1]p11'!$A$335&lt;&gt;0,'[1]p11'!$A$335,"")</f>
        <v>Projeto PADCT/CNPq-Equações Diferenciais e Aplicações</v>
      </c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3"/>
      <c r="R41" s="42">
        <f>IF('[1]p11'!$J$335&lt;&gt;0,'[1]p11'!$J$335,"")</f>
        <v>38139</v>
      </c>
      <c r="S41" s="42">
        <f>IF('[1]p11'!$K$335&lt;&gt;0,'[1]p11'!$K$335,"")</f>
        <v>38868</v>
      </c>
    </row>
    <row r="42" spans="1:19" s="13" customFormat="1" ht="12.75">
      <c r="A42" s="344"/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</row>
    <row r="43" spans="1:19" s="53" customFormat="1" ht="13.5" customHeight="1">
      <c r="A43" s="341" t="str">
        <f>T('[1]p12'!$C$13:$G$13)</f>
        <v>Daniel Marinho Pellegrino</v>
      </c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3"/>
    </row>
    <row r="44" spans="1:19" s="3" customFormat="1" ht="13.5" customHeight="1">
      <c r="A44" s="321" t="str">
        <f>IF('[1]p12'!$A$333&lt;&gt;0,'[1]p12'!$A$333,"")</f>
        <v>Parecer em processo de equivalência de disciplina do aluno Diogo Silva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3"/>
      <c r="R44" s="42">
        <f>IF('[1]p12'!$J$333&lt;&gt;0,'[1]p12'!$J$333,"")</f>
      </c>
      <c r="S44" s="42">
        <f>IF('[1]p12'!$K$333&lt;&gt;0,'[1]p12'!$K$333,"")</f>
      </c>
    </row>
    <row r="45" spans="1:19" s="3" customFormat="1" ht="13.5" customHeight="1">
      <c r="A45" s="321" t="str">
        <f>IF('[1]p12'!$A$334&lt;&gt;0,'[1]p12'!$A$334,"")</f>
        <v>Preparação de trabalhos para apresentação no 59 SBA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3"/>
      <c r="R45" s="42">
        <f>IF('[1]p12'!$J$334&lt;&gt;0,'[1]p12'!$J$334,"")</f>
      </c>
      <c r="S45" s="42">
        <f>IF('[1]p12'!$K$334&lt;&gt;0,'[1]p12'!$K$334,"")</f>
      </c>
    </row>
    <row r="46" spans="1:19" s="3" customFormat="1" ht="13.5" customHeight="1">
      <c r="A46" s="321" t="str">
        <f>IF('[1]p12'!$A$335&lt;&gt;0,'[1]p12'!$A$335,"")</f>
        <v>Preparação de trabalhos para apresentação no 60 SBA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3"/>
      <c r="R46" s="42">
        <f>IF('[1]p12'!$J$335&lt;&gt;0,'[1]p12'!$J$335,"")</f>
        <v>38313</v>
      </c>
      <c r="S46" s="42">
        <f>IF('[1]p12'!$K$335&lt;&gt;0,'[1]p12'!$K$335,"")</f>
        <v>38315</v>
      </c>
    </row>
    <row r="47" spans="1:19" s="3" customFormat="1" ht="13.5" customHeight="1">
      <c r="A47" s="321" t="str">
        <f>IF('[1]p12'!$A$336&lt;&gt;0,'[1]p12'!$A$336,"")</f>
        <v>Revisão das "galley proofs" de artigos aceitos para publicação</v>
      </c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3"/>
      <c r="R47" s="42">
        <f>IF('[1]p12'!$J$336&lt;&gt;0,'[1]p12'!$J$336,"")</f>
        <v>38188</v>
      </c>
      <c r="S47" s="42">
        <f>IF('[1]p12'!$K$336&lt;&gt;0,'[1]p12'!$K$336,"")</f>
        <v>38039</v>
      </c>
    </row>
    <row r="48" spans="1:19" s="3" customFormat="1" ht="13.5" customHeight="1">
      <c r="A48" s="321" t="str">
        <f>IF('[1]p12'!$A$337&lt;&gt;0,'[1]p12'!$A$337,"")</f>
        <v>Revisão das "galley proofs" de artigos aceitos para publicação</v>
      </c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3"/>
      <c r="R48" s="42">
        <f>IF('[1]p12'!$J$337&lt;&gt;0,'[1]p12'!$J$337,"")</f>
        <v>38321</v>
      </c>
      <c r="S48" s="42">
        <f>IF('[1]p12'!$K$337&lt;&gt;0,'[1]p12'!$K$337,"")</f>
        <v>38323</v>
      </c>
    </row>
    <row r="49" spans="1:19" s="13" customFormat="1" ht="12.75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</row>
    <row r="50" spans="1:19" s="53" customFormat="1" ht="13.5" customHeight="1">
      <c r="A50" s="341" t="str">
        <f>T('[1]p16'!$C$13:$G$13)</f>
        <v>Henrique Fernandes de Lima</v>
      </c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3"/>
    </row>
    <row r="51" spans="1:19" s="3" customFormat="1" ht="13.5" customHeight="1">
      <c r="A51" s="321" t="str">
        <f>IF('[1]p16'!$A$333&lt;&gt;0,'[1]p16'!$A$333,"")</f>
        <v>Seminário do DME : Teoria de Morse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3"/>
      <c r="R51" s="42">
        <f>IF('[1]p16'!$J$333&lt;&gt;0,'[1]p16'!$J$333,"")</f>
        <v>38201</v>
      </c>
      <c r="S51" s="42">
        <f>IF('[1]p16'!$K$333&lt;&gt;0,'[1]p16'!$K$333,"")</f>
        <v>38288</v>
      </c>
    </row>
    <row r="52" spans="1:19" s="3" customFormat="1" ht="13.5" customHeight="1">
      <c r="A52" s="321" t="str">
        <f>IF('[1]p16'!$A$334&lt;&gt;0,'[1]p16'!$A$334,"")</f>
        <v>Seminário do DME : Tópicos de Geometria Riemanniana</v>
      </c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3"/>
      <c r="R52" s="42">
        <f>IF('[1]p16'!$J$334&lt;&gt;0,'[1]p16'!$J$334,"")</f>
        <v>38265</v>
      </c>
      <c r="S52" s="42">
        <f>IF('[1]p16'!$K$334&lt;&gt;0,'[1]p16'!$K$334,"")</f>
        <v>38331</v>
      </c>
    </row>
    <row r="53" spans="1:19" s="3" customFormat="1" ht="13.5" customHeight="1">
      <c r="A53" s="321" t="str">
        <f>IF('[1]p16'!$A$335&lt;&gt;0,'[1]p16'!$A$335,"")</f>
        <v>Estudo preparatório para exame de qualificação do doutorado-UFC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3"/>
      <c r="R53" s="42">
        <f>IF('[1]p16'!$J$335&lt;&gt;0,'[1]p16'!$J$335,"")</f>
        <v>38229</v>
      </c>
      <c r="S53" s="42">
        <f>IF('[1]p16'!$K$335&lt;&gt;0,'[1]p16'!$K$335,"")</f>
        <v>38337</v>
      </c>
    </row>
    <row r="54" spans="1:19" s="3" customFormat="1" ht="13.5" customHeight="1">
      <c r="A54" s="321">
        <f>IF('[1]p16'!$A$336&lt;&gt;0,'[1]p16'!$A$336,"")</f>
      </c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3"/>
      <c r="R54" s="42">
        <f>IF('[1]p16'!$J$336&lt;&gt;0,'[1]p16'!$J$336,"")</f>
      </c>
      <c r="S54" s="42">
        <f>IF('[1]p16'!$K$336&lt;&gt;0,'[1]p16'!$K$336,"")</f>
      </c>
    </row>
    <row r="55" spans="1:19" s="3" customFormat="1" ht="13.5" customHeight="1">
      <c r="A55" s="321" t="str">
        <f>IF('[1]p16'!$A$337&lt;&gt;0,'[1]p16'!$A$337,"")</f>
        <v>Participação na disciplina Tópicos Especiais de Análise do mestrado</v>
      </c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3"/>
      <c r="R55" s="42">
        <f>IF('[1]p16'!$J$337&lt;&gt;0,'[1]p16'!$J$337,"")</f>
        <v>38201</v>
      </c>
      <c r="S55" s="42">
        <f>IF('[1]p16'!$K$337&lt;&gt;0,'[1]p16'!$K$337,"")</f>
        <v>38337</v>
      </c>
    </row>
    <row r="56" spans="1:19" s="13" customFormat="1" ht="12.75">
      <c r="A56" s="344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</row>
    <row r="57" spans="1:19" s="53" customFormat="1" ht="13.5" customHeight="1">
      <c r="A57" s="341" t="str">
        <f>T('[1]p20'!$C$13:$G$13)</f>
        <v>José Lindomberg Possiano Barreiro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3"/>
    </row>
    <row r="58" spans="1:19" s="3" customFormat="1" ht="13.5" customHeight="1">
      <c r="A58" s="321" t="str">
        <f>IF('[1]p20'!$A$333&lt;&gt;0,'[1]p20'!$A$333,"")</f>
        <v>Seminário do DME: Teoria de Morse</v>
      </c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3"/>
      <c r="R58" s="42">
        <f>IF('[1]p20'!$J$333&lt;&gt;0,'[1]p20'!$J$333,"")</f>
        <v>38201</v>
      </c>
      <c r="S58" s="42">
        <f>IF('[1]p20'!$K$333&lt;&gt;0,'[1]p20'!$K$333,"")</f>
        <v>38288</v>
      </c>
    </row>
    <row r="59" spans="1:19" s="3" customFormat="1" ht="13.5" customHeight="1">
      <c r="A59" s="321" t="str">
        <f>IF('[1]p20'!$A$334&lt;&gt;0,'[1]p20'!$A$334,"")</f>
        <v>Estudo Preparatório para Pós -Graduaçao</v>
      </c>
      <c r="B59" s="322"/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3"/>
      <c r="R59" s="42">
        <f>IF('[1]p20'!$J$334&lt;&gt;0,'[1]p20'!$J$334,"")</f>
        <v>38201</v>
      </c>
      <c r="S59" s="42">
        <f>IF('[1]p20'!$K$334&lt;&gt;0,'[1]p20'!$K$334,"")</f>
        <v>38303</v>
      </c>
    </row>
    <row r="60" spans="1:19" s="13" customFormat="1" ht="12.75">
      <c r="A60" s="344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</row>
    <row r="61" spans="1:19" s="53" customFormat="1" ht="13.5" customHeight="1">
      <c r="A61" s="341" t="str">
        <f>T('[1]p21'!$C$13:$G$13)</f>
        <v>José Luiz Neto</v>
      </c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3"/>
    </row>
    <row r="62" spans="1:19" s="3" customFormat="1" ht="13.5" customHeight="1">
      <c r="A62" s="321" t="str">
        <f>IF('[1]p21'!$A$333&lt;&gt;0,'[1]p21'!$A$333,"")</f>
        <v>Aplicação das prova da XVII Olímpiada Campinense de Matemática</v>
      </c>
      <c r="B62" s="322"/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3"/>
      <c r="R62" s="42">
        <f>IF('[1]p21'!$J$333&lt;&gt;0,'[1]p21'!$J$333,"")</f>
        <v>38129</v>
      </c>
      <c r="S62" s="42">
        <f>IF('[1]p21'!$K$333&lt;&gt;0,'[1]p21'!$K$333,"")</f>
        <v>38129</v>
      </c>
    </row>
    <row r="63" spans="1:19" s="3" customFormat="1" ht="13.5" customHeight="1">
      <c r="A63" s="321" t="str">
        <f>IF('[1]p21'!$A$334&lt;&gt;0,'[1]p21'!$A$334,"")</f>
        <v>Participação na Oficina de Empreendorismo do CCT/UFCG</v>
      </c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3"/>
      <c r="R63" s="42">
        <f>IF('[1]p21'!$J$334&lt;&gt;0,'[1]p21'!$J$334,"")</f>
        <v>38175</v>
      </c>
      <c r="S63" s="42">
        <f>IF('[1]p21'!$K$334&lt;&gt;0,'[1]p21'!$K$334,"")</f>
        <v>38175</v>
      </c>
    </row>
    <row r="64" spans="1:19" s="3" customFormat="1" ht="13.5" customHeight="1">
      <c r="A64" s="321" t="str">
        <f>IF('[1]p21'!$A$335&lt;&gt;0,'[1]p21'!$A$335,"")</f>
        <v>Participação na Reunião Regional do CONFEA (Conselho Federal de Engenharia, Arquitetura e Agronomia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3"/>
      <c r="R64" s="42">
        <f>IF('[1]p21'!$J$335&lt;&gt;0,'[1]p21'!$J$335,"")</f>
        <v>38211</v>
      </c>
      <c r="S64" s="42">
        <f>IF('[1]p21'!$K$335&lt;&gt;0,'[1]p21'!$K$335,"")</f>
        <v>38211</v>
      </c>
    </row>
    <row r="65" spans="1:19" s="3" customFormat="1" ht="13.5" customHeight="1">
      <c r="A65" s="321" t="str">
        <f>IF('[1]p21'!$A$336&lt;&gt;0,'[1]p21'!$A$336,"")</f>
        <v>Participação na Conferência Competições Matemáticas: Uma Visão Abrangente.</v>
      </c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3"/>
      <c r="R65" s="42">
        <f>IF('[1]p21'!$J$336&lt;&gt;0,'[1]p21'!$J$336,"")</f>
        <v>38253</v>
      </c>
      <c r="S65" s="42">
        <f>IF('[1]p21'!$K$336&lt;&gt;0,'[1]p21'!$K$336,"")</f>
        <v>38253</v>
      </c>
    </row>
    <row r="66" spans="1:19" s="3" customFormat="1" ht="13.5" customHeight="1">
      <c r="A66" s="321" t="str">
        <f>IF('[1]p21'!$A$337&lt;&gt;0,'[1]p21'!$A$337,"")</f>
        <v>Orientação do resumo do trabalho apresentado pela bolsista do PIBIC Patrícia de S. Nóbrega no CIC 2004 da UFCG.</v>
      </c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3"/>
      <c r="R66" s="42">
        <f>IF('[1]p21'!$J$337&lt;&gt;0,'[1]p21'!$J$337,"")</f>
        <v>38292</v>
      </c>
      <c r="S66" s="42">
        <f>IF('[1]p21'!$K$337&lt;&gt;0,'[1]p21'!$K$337,"")</f>
        <v>38315</v>
      </c>
    </row>
    <row r="67" spans="1:19" s="3" customFormat="1" ht="13.5" customHeight="1">
      <c r="A67" s="321" t="str">
        <f>IF('[1]p21'!$A$338&lt;&gt;0,'[1]p21'!$A$338,"")</f>
        <v>Participação no CIC - PIBIC/2004 da UFCG</v>
      </c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3"/>
      <c r="R67" s="42">
        <f>IF('[1]p21'!$J$338&lt;&gt;0,'[1]p21'!$J$338,"")</f>
        <v>38316</v>
      </c>
      <c r="S67" s="42">
        <f>IF('[1]p21'!$K$338&lt;&gt;0,'[1]p21'!$K$338,"")</f>
        <v>38316</v>
      </c>
    </row>
    <row r="68" spans="1:19" s="13" customFormat="1" ht="12.75">
      <c r="A68" s="344"/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</row>
    <row r="69" spans="1:19" s="53" customFormat="1" ht="13.5" customHeight="1">
      <c r="A69" s="341" t="str">
        <f>T('[1]p24'!$C$13:$G$13)</f>
        <v>Marco Aurélio Soares Souto</v>
      </c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3"/>
    </row>
    <row r="70" spans="1:19" s="3" customFormat="1" ht="13.5" customHeight="1">
      <c r="A70" s="321" t="str">
        <f>IF('[1]p24'!$A$333&lt;&gt;0,'[1]p24'!$A$333,"")</f>
        <v>Projeto PADCT/CNPq-Equações Diferenciais e Aplicações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3"/>
      <c r="R70" s="42">
        <f>IF('[1]p24'!$J$333&lt;&gt;0,'[1]p24'!$J$333,"")</f>
        <v>38139</v>
      </c>
      <c r="S70" s="42">
        <f>IF('[1]p24'!$K$333&lt;&gt;0,'[1]p24'!$K$333,"")</f>
        <v>38868</v>
      </c>
    </row>
    <row r="71" spans="1:19" s="13" customFormat="1" ht="12.75">
      <c r="A71" s="345"/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5"/>
    </row>
    <row r="72" spans="1:19" s="53" customFormat="1" ht="13.5" customHeight="1">
      <c r="A72" s="341" t="str">
        <f>T('[1]p27'!$C$13:$G$13)</f>
        <v>Rosana Marques da Silva</v>
      </c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S72" s="343"/>
    </row>
    <row r="73" spans="1:19" s="3" customFormat="1" ht="13.5" customHeight="1">
      <c r="A73" s="321" t="str">
        <f>IF('[1]p27'!$A$333&lt;&gt;0,'[1]p27'!$A$333,"")</f>
        <v>Seminário Interno do  DME "Tópicos em Computação Gráfica" </v>
      </c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3"/>
      <c r="R73" s="42">
        <f>IF('[1]p27'!$J$333&lt;&gt;0,'[1]p27'!$J$333,"")</f>
        <v>38108</v>
      </c>
      <c r="S73" s="42">
        <f>IF('[1]p27'!$K$333&lt;&gt;0,'[1]p27'!$K$333,"")</f>
        <v>38322</v>
      </c>
    </row>
    <row r="74" spans="1:19" s="13" customFormat="1" ht="12.75">
      <c r="A74" s="344"/>
      <c r="B74" s="344"/>
      <c r="C74" s="344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344"/>
    </row>
    <row r="75" spans="1:19" s="53" customFormat="1" ht="13.5" customHeight="1">
      <c r="A75" s="341" t="str">
        <f>T('[1]p28'!$C$13:$G$13)</f>
        <v>Rosângela Silveira do Nascimento</v>
      </c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3"/>
    </row>
    <row r="76" spans="1:19" s="3" customFormat="1" ht="13.5" customHeight="1">
      <c r="A76" s="321" t="str">
        <f>IF('[1]p28'!$A$333&lt;&gt;0,'[1]p28'!$A$333,"")</f>
        <v>Reunião do Departamento</v>
      </c>
      <c r="B76" s="322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3"/>
      <c r="R76" s="42">
        <f>IF('[1]p28'!$J$333&lt;&gt;0,'[1]p28'!$J$333,"")</f>
        <v>38117</v>
      </c>
      <c r="S76" s="42">
        <f>IF('[1]p28'!$K$333&lt;&gt;0,'[1]p28'!$K$333,"")</f>
        <v>38317</v>
      </c>
    </row>
    <row r="77" spans="1:19" s="3" customFormat="1" ht="13.5" customHeight="1">
      <c r="A77" s="321" t="str">
        <f>IF('[1]p28'!$A$334&lt;&gt;0,'[1]p28'!$A$334,"")</f>
        <v>Processos de Dispensa de Disciplinas</v>
      </c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3"/>
      <c r="R77" s="42">
        <f>IF('[1]p28'!$J$334&lt;&gt;0,'[1]p28'!$J$334,"")</f>
      </c>
      <c r="S77" s="42">
        <f>IF('[1]p28'!$K$334&lt;&gt;0,'[1]p28'!$K$334,"")</f>
      </c>
    </row>
    <row r="78" spans="1:19" s="13" customFormat="1" ht="12.75">
      <c r="A78" s="344"/>
      <c r="B78" s="344"/>
      <c r="C78" s="344"/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</row>
    <row r="79" spans="1:19" s="53" customFormat="1" ht="13.5" customHeight="1">
      <c r="A79" s="341" t="str">
        <f>T('[1]p31'!$C$13:$G$13)</f>
        <v>Vânio Fragoso de Melo</v>
      </c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3"/>
    </row>
    <row r="80" spans="1:19" s="3" customFormat="1" ht="13.5" customHeight="1">
      <c r="A80" s="321" t="str">
        <f>IF('[1]p31'!$A$333&lt;&gt;0,'[1]p31'!$A$333,"")</f>
        <v>Correção da tese de doutorado</v>
      </c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3"/>
      <c r="R80" s="42">
        <f>IF('[1]p31'!$J$333&lt;&gt;0,'[1]p31'!$J$333,"")</f>
        <v>38108</v>
      </c>
      <c r="S80" s="42">
        <f>IF('[1]p31'!$K$333&lt;&gt;0,'[1]p31'!$K$333,"")</f>
        <v>38190</v>
      </c>
    </row>
    <row r="81" spans="1:19" s="3" customFormat="1" ht="13.5" customHeight="1">
      <c r="A81" s="321" t="str">
        <f>IF('[1]p31'!$A$334&lt;&gt;0,'[1]p31'!$A$334,"")</f>
        <v>Membro do comitê técnico do Congresso de Iniciação Científica</v>
      </c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3"/>
      <c r="R81" s="42">
        <f>IF('[1]p31'!$J$334&lt;&gt;0,'[1]p31'!$J$334,"")</f>
        <v>38231</v>
      </c>
      <c r="S81" s="42">
        <f>IF('[1]p31'!$K$334&lt;&gt;0,'[1]p31'!$K$334,"")</f>
        <v>38320</v>
      </c>
    </row>
    <row r="82" spans="1:19" s="13" customFormat="1" ht="12.75">
      <c r="A82" s="344"/>
      <c r="B82" s="344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</row>
    <row r="83" spans="1:19" s="53" customFormat="1" ht="13.5" customHeight="1">
      <c r="A83" s="341" t="str">
        <f>T('[1]p34'!$C$13:$G$13)</f>
        <v>Antonio Gomes Nunes</v>
      </c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3"/>
    </row>
    <row r="84" spans="1:19" s="3" customFormat="1" ht="13.5" customHeight="1">
      <c r="A84" s="321" t="str">
        <f>IF('[1]p34'!$A$333&lt;&gt;0,'[1]p34'!$A$333,"")</f>
        <v> fiscalizacao nas Olimpíada Campinense de Matemática</v>
      </c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3"/>
      <c r="R84" s="42">
        <f>IF('[1]p34'!$J$333&lt;&gt;0,'[1]p34'!$J$333,"")</f>
        <v>38129</v>
      </c>
      <c r="S84" s="42">
        <f>IF('[1]p34'!$K$333&lt;&gt;0,'[1]p34'!$K$333,"")</f>
        <v>38129</v>
      </c>
    </row>
    <row r="85" spans="1:19" s="13" customFormat="1" ht="12.75">
      <c r="A85" s="345"/>
      <c r="B85" s="345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</row>
    <row r="86" spans="1:19" s="53" customFormat="1" ht="13.5" customHeight="1">
      <c r="A86" s="341" t="str">
        <f>T('[1]p38'!$C$13:$G$13)</f>
        <v>Thiciany Matsudo Iwano</v>
      </c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3"/>
    </row>
    <row r="87" spans="1:19" s="3" customFormat="1" ht="13.5" customHeight="1">
      <c r="A87" s="321" t="str">
        <f>IF('[1]p38'!$A$333&lt;&gt;0,'[1]p38'!$A$333,"")</f>
        <v>Olimpiada Campinense de Matematica</v>
      </c>
      <c r="B87" s="322"/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3"/>
      <c r="R87" s="42">
        <f>IF('[1]p38'!$J$333&lt;&gt;0,'[1]p38'!$J$333,"")</f>
        <v>38129</v>
      </c>
      <c r="S87" s="42">
        <f>IF('[1]p38'!$K$333&lt;&gt;0,'[1]p38'!$K$333,"")</f>
        <v>38129</v>
      </c>
    </row>
    <row r="88" spans="1:19" s="3" customFormat="1" ht="13.5" customHeight="1">
      <c r="A88" s="321">
        <f>IF('[1]p39'!$A$333&lt;&gt;0,'[1]p39'!$A$333,"")</f>
      </c>
      <c r="B88" s="322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3"/>
      <c r="R88" s="42">
        <f>IF('[1]p39'!$J$333&lt;&gt;0,'[1]p39'!$J$333,"")</f>
      </c>
      <c r="S88" s="42">
        <f>IF('[1]p39'!$K$333&lt;&gt;0,'[1]p39'!$K$333,"")</f>
      </c>
    </row>
    <row r="89" spans="1:19" s="13" customFormat="1" ht="12.75">
      <c r="A89" s="344"/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</row>
  </sheetData>
  <sheetProtection password="CA19" sheet="1" objects="1" scenarios="1"/>
  <mergeCells count="89">
    <mergeCell ref="A88:Q88"/>
    <mergeCell ref="A89:S89"/>
    <mergeCell ref="A15:S15"/>
    <mergeCell ref="A50:S50"/>
    <mergeCell ref="A49:S49"/>
    <mergeCell ref="A65:Q65"/>
    <mergeCell ref="A66:Q66"/>
    <mergeCell ref="A67:Q67"/>
    <mergeCell ref="A69:S69"/>
    <mergeCell ref="A70:Q70"/>
    <mergeCell ref="A84:Q84"/>
    <mergeCell ref="A85:S85"/>
    <mergeCell ref="A86:S86"/>
    <mergeCell ref="A87:Q87"/>
    <mergeCell ref="A80:Q80"/>
    <mergeCell ref="A81:Q81"/>
    <mergeCell ref="A82:S82"/>
    <mergeCell ref="A83:S83"/>
    <mergeCell ref="A76:Q76"/>
    <mergeCell ref="A77:Q77"/>
    <mergeCell ref="A78:S78"/>
    <mergeCell ref="A79:S79"/>
    <mergeCell ref="A72:S72"/>
    <mergeCell ref="A73:Q73"/>
    <mergeCell ref="A74:S74"/>
    <mergeCell ref="A75:S75"/>
    <mergeCell ref="A71:S71"/>
    <mergeCell ref="A62:Q62"/>
    <mergeCell ref="A63:Q63"/>
    <mergeCell ref="A64:Q64"/>
    <mergeCell ref="A68:S68"/>
    <mergeCell ref="A60:S60"/>
    <mergeCell ref="A61:S61"/>
    <mergeCell ref="A56:S56"/>
    <mergeCell ref="A57:S57"/>
    <mergeCell ref="A58:Q58"/>
    <mergeCell ref="A59:Q59"/>
    <mergeCell ref="A52:Q52"/>
    <mergeCell ref="A53:Q53"/>
    <mergeCell ref="A54:Q54"/>
    <mergeCell ref="A55:Q55"/>
    <mergeCell ref="A46:Q46"/>
    <mergeCell ref="A47:Q47"/>
    <mergeCell ref="A48:Q48"/>
    <mergeCell ref="A51:Q51"/>
    <mergeCell ref="A42:S42"/>
    <mergeCell ref="A43:S43"/>
    <mergeCell ref="A44:Q44"/>
    <mergeCell ref="A45:Q45"/>
    <mergeCell ref="A38:S38"/>
    <mergeCell ref="A39:Q39"/>
    <mergeCell ref="A40:Q40"/>
    <mergeCell ref="A41:Q41"/>
    <mergeCell ref="A34:Q34"/>
    <mergeCell ref="A35:Q35"/>
    <mergeCell ref="A36:Q36"/>
    <mergeCell ref="A37:S37"/>
    <mergeCell ref="A30:Q30"/>
    <mergeCell ref="A31:Q31"/>
    <mergeCell ref="A32:S32"/>
    <mergeCell ref="A33:S33"/>
    <mergeCell ref="A26:S26"/>
    <mergeCell ref="A27:Q27"/>
    <mergeCell ref="A28:Q28"/>
    <mergeCell ref="A29:Q29"/>
    <mergeCell ref="A22:Q22"/>
    <mergeCell ref="A23:Q23"/>
    <mergeCell ref="A24:Q24"/>
    <mergeCell ref="A25:S25"/>
    <mergeCell ref="A16:S16"/>
    <mergeCell ref="A17:Q17"/>
    <mergeCell ref="A20:S20"/>
    <mergeCell ref="A21:S21"/>
    <mergeCell ref="A18:Q18"/>
    <mergeCell ref="A19:Q19"/>
    <mergeCell ref="A14:Q14"/>
    <mergeCell ref="A10:S10"/>
    <mergeCell ref="A11:S11"/>
    <mergeCell ref="A12:Q12"/>
    <mergeCell ref="A13:Q13"/>
    <mergeCell ref="A1:S1"/>
    <mergeCell ref="A2:S2"/>
    <mergeCell ref="A3:E3"/>
    <mergeCell ref="F3:Q3"/>
    <mergeCell ref="A8:Q8"/>
    <mergeCell ref="A9:Q9"/>
    <mergeCell ref="A4:S5"/>
    <mergeCell ref="A7:S7"/>
    <mergeCell ref="A6:Q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S35"/>
  <sheetViews>
    <sheetView workbookViewId="0" topLeftCell="A1">
      <selection activeCell="F38" sqref="F38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31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3"/>
    </row>
    <row r="2" spans="1:19" ht="13.5" thickBo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3.5" thickBot="1">
      <c r="A3" s="335" t="s">
        <v>88</v>
      </c>
      <c r="B3" s="336"/>
      <c r="C3" s="336"/>
      <c r="D3" s="336"/>
      <c r="E3" s="337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9"/>
      <c r="R3" s="44" t="s">
        <v>92</v>
      </c>
      <c r="S3" s="43" t="str">
        <f>'[1]p1'!$H$4</f>
        <v>2004.1</v>
      </c>
    </row>
    <row r="4" spans="1:19" s="1" customFormat="1" ht="12.7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</row>
    <row r="5" spans="1:19" s="8" customFormat="1" ht="13.5" thickBo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1:19" ht="13.5" thickBot="1">
      <c r="A6" s="328" t="s">
        <v>34</v>
      </c>
      <c r="B6" s="329"/>
      <c r="C6" s="329"/>
      <c r="D6" s="329"/>
      <c r="E6" s="329"/>
      <c r="F6" s="329"/>
      <c r="G6" s="329"/>
      <c r="H6" s="328" t="s">
        <v>27</v>
      </c>
      <c r="I6" s="329"/>
      <c r="J6" s="329"/>
      <c r="K6" s="329"/>
      <c r="L6" s="329"/>
      <c r="M6" s="329"/>
      <c r="N6" s="329"/>
      <c r="O6" s="329"/>
      <c r="P6" s="329"/>
      <c r="Q6" s="330"/>
      <c r="R6" s="40" t="s">
        <v>21</v>
      </c>
      <c r="S6" s="37" t="s">
        <v>28</v>
      </c>
    </row>
    <row r="7" spans="1:19" s="53" customFormat="1" ht="14.25" customHeight="1">
      <c r="A7" s="346" t="str">
        <f>T('[1]p5'!$C$13:$G$13)</f>
        <v>Antônio José da Silva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</row>
    <row r="8" spans="1:19" s="3" customFormat="1" ht="13.5" customHeight="1">
      <c r="A8" s="347" t="str">
        <f>IF('[1]p5'!$A$258&lt;&gt;0,'[1]p5'!$A$258,"")</f>
        <v>Concurso Público</v>
      </c>
      <c r="B8" s="347"/>
      <c r="C8" s="347"/>
      <c r="D8" s="347"/>
      <c r="E8" s="347"/>
      <c r="F8" s="347"/>
      <c r="G8" s="347"/>
      <c r="H8" s="347" t="str">
        <f>IF('[1]p5'!$B$259&lt;&gt;0,'[1]p5'!$B$259,"")</f>
        <v>Banca examinadora de concurso público para professor do ensino superior</v>
      </c>
      <c r="I8" s="347"/>
      <c r="J8" s="347"/>
      <c r="K8" s="347"/>
      <c r="L8" s="347"/>
      <c r="M8" s="347"/>
      <c r="N8" s="347"/>
      <c r="O8" s="347"/>
      <c r="P8" s="347"/>
      <c r="Q8" s="347"/>
      <c r="R8" s="42">
        <f>IF('[1]p5'!$J$258&lt;&gt;0,'[1]p5'!$J$258,"")</f>
      </c>
      <c r="S8" s="42">
        <f>IF('[1]p5'!$K$258&lt;&gt;0,'[1]p5'!$K$258,"")</f>
        <v>38117</v>
      </c>
    </row>
    <row r="9" spans="1:19" s="13" customFormat="1" ht="12.75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</row>
    <row r="10" spans="1:19" s="53" customFormat="1" ht="14.25" customHeight="1">
      <c r="A10" s="346" t="str">
        <f>T('[1]p8'!$C$13:$G$13)</f>
        <v>Aparecido Jesuino de Souza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</row>
    <row r="11" spans="1:19" s="3" customFormat="1" ht="13.5" customHeight="1">
      <c r="A11" s="347" t="str">
        <f>IF('[1]p8'!$A$258&lt;&gt;0,'[1]p8'!$A$258,"")</f>
        <v>Membro do Comitê Externo CNPq do PIBIC-UEPB</v>
      </c>
      <c r="B11" s="347"/>
      <c r="C11" s="347"/>
      <c r="D11" s="347"/>
      <c r="E11" s="347"/>
      <c r="F11" s="347"/>
      <c r="G11" s="347"/>
      <c r="H11" s="347">
        <f>IF('[1]p8'!$B$259&lt;&gt;0,'[1]p8'!$B$259,"")</f>
      </c>
      <c r="I11" s="347"/>
      <c r="J11" s="347"/>
      <c r="K11" s="347"/>
      <c r="L11" s="347"/>
      <c r="M11" s="347"/>
      <c r="N11" s="347"/>
      <c r="O11" s="347"/>
      <c r="P11" s="347"/>
      <c r="Q11" s="347"/>
      <c r="R11" s="42">
        <f>IF('[1]p8'!$J$258&lt;&gt;0,'[1]p8'!$J$258,"")</f>
      </c>
      <c r="S11" s="42">
        <f>IF('[1]p8'!$K$258&lt;&gt;0,'[1]p8'!$K$258,"")</f>
        <v>38316</v>
      </c>
    </row>
    <row r="12" spans="1:19" s="3" customFormat="1" ht="13.5" customHeight="1">
      <c r="A12" s="347" t="str">
        <f>IF('[1]p8'!$A$261&lt;&gt;0,'[1]p8'!$A$261,"")</f>
        <v>Comissão Examinadora da monografia da aluna Areli Mesquita da SILva</v>
      </c>
      <c r="B12" s="347"/>
      <c r="C12" s="347"/>
      <c r="D12" s="347"/>
      <c r="E12" s="347"/>
      <c r="F12" s="347"/>
      <c r="G12" s="347"/>
      <c r="H12" s="347" t="str">
        <f>IF('[1]p8'!$B$262&lt;&gt;0,'[1]p8'!$B$262,"")</f>
        <v>Banca examinadora de TCC</v>
      </c>
      <c r="I12" s="347"/>
      <c r="J12" s="347"/>
      <c r="K12" s="347"/>
      <c r="L12" s="347"/>
      <c r="M12" s="347"/>
      <c r="N12" s="347"/>
      <c r="O12" s="347"/>
      <c r="P12" s="347"/>
      <c r="Q12" s="347"/>
      <c r="R12" s="42">
        <f>IF('[1]p8'!$J$261&lt;&gt;0,'[1]p8'!$J$261,"")</f>
      </c>
      <c r="S12" s="42">
        <f>IF('[1]p8'!$K$261&lt;&gt;0,'[1]p8'!$K$261,"")</f>
        <v>38324</v>
      </c>
    </row>
    <row r="13" spans="1:19" s="3" customFormat="1" ht="13.5" customHeight="1">
      <c r="A13" s="347">
        <f>IF('[1]p8'!$A$264&lt;&gt;0,'[1]p8'!$A$264,"")</f>
      </c>
      <c r="B13" s="347"/>
      <c r="C13" s="347"/>
      <c r="D13" s="347"/>
      <c r="E13" s="347"/>
      <c r="F13" s="347"/>
      <c r="G13" s="347"/>
      <c r="H13" s="347">
        <f>IF('[1]p8'!$B$265&lt;&gt;0,'[1]p8'!$B$265,"")</f>
      </c>
      <c r="I13" s="347"/>
      <c r="J13" s="347"/>
      <c r="K13" s="347"/>
      <c r="L13" s="347"/>
      <c r="M13" s="347"/>
      <c r="N13" s="347"/>
      <c r="O13" s="347"/>
      <c r="P13" s="347"/>
      <c r="Q13" s="347"/>
      <c r="R13" s="42">
        <f>IF('[1]p8'!$J$264&lt;&gt;0,'[1]p8'!$J$264,"")</f>
      </c>
      <c r="S13" s="42">
        <f>IF('[1]p8'!$K$264&lt;&gt;0,'[1]p8'!$K$264,"")</f>
      </c>
    </row>
    <row r="14" spans="1:19" s="53" customFormat="1" ht="14.25" customHeight="1">
      <c r="A14" s="346" t="str">
        <f>T('[1]p10'!$C$13:$G$13)</f>
        <v>Claudianor Oliveira Alves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</row>
    <row r="15" spans="1:19" s="3" customFormat="1" ht="13.5" customHeight="1">
      <c r="A15" s="347" t="str">
        <f>IF('[1]p10'!$A$258&lt;&gt;0,'[1]p10'!$A$258,"")</f>
        <v>Participação em Banca de defesa de Tese</v>
      </c>
      <c r="B15" s="347"/>
      <c r="C15" s="347"/>
      <c r="D15" s="347"/>
      <c r="E15" s="347"/>
      <c r="F15" s="347"/>
      <c r="G15" s="347"/>
      <c r="H15" s="347" t="str">
        <f>IF('[1]p10'!$B$259&lt;&gt;0,'[1]p10'!$B$259,"")</f>
        <v>Banca examinadora de tese</v>
      </c>
      <c r="I15" s="347"/>
      <c r="J15" s="347"/>
      <c r="K15" s="347"/>
      <c r="L15" s="347"/>
      <c r="M15" s="347"/>
      <c r="N15" s="347"/>
      <c r="O15" s="347"/>
      <c r="P15" s="347"/>
      <c r="Q15" s="347"/>
      <c r="R15" s="42">
        <f>IF('[1]p10'!$J$258&lt;&gt;0,'[1]p10'!$J$258,"")</f>
      </c>
      <c r="S15" s="42">
        <f>IF('[1]p10'!$K$258&lt;&gt;0,'[1]p10'!$K$258,"")</f>
        <v>38322</v>
      </c>
    </row>
    <row r="16" spans="1:19" s="3" customFormat="1" ht="13.5" customHeight="1">
      <c r="A16" s="347" t="str">
        <f>IF('[1]p10'!$A$261&lt;&gt;0,'[1]p10'!$A$261,"")</f>
        <v>Participação em Banca de defesa de Tese</v>
      </c>
      <c r="B16" s="347"/>
      <c r="C16" s="347"/>
      <c r="D16" s="347"/>
      <c r="E16" s="347"/>
      <c r="F16" s="347"/>
      <c r="G16" s="347"/>
      <c r="H16" s="347" t="str">
        <f>IF('[1]p10'!$B$262&lt;&gt;0,'[1]p10'!$B$262,"")</f>
        <v>Banca examinadora de tese</v>
      </c>
      <c r="I16" s="347"/>
      <c r="J16" s="347"/>
      <c r="K16" s="347"/>
      <c r="L16" s="347"/>
      <c r="M16" s="347"/>
      <c r="N16" s="347"/>
      <c r="O16" s="347"/>
      <c r="P16" s="347"/>
      <c r="Q16" s="347"/>
      <c r="R16" s="42">
        <f>IF('[1]p10'!$J$261&lt;&gt;0,'[1]p10'!$J$261,"")</f>
      </c>
      <c r="S16" s="42">
        <f>IF('[1]p10'!$K$261&lt;&gt;0,'[1]p10'!$K$261,"")</f>
        <v>38323</v>
      </c>
    </row>
    <row r="17" spans="1:19" s="3" customFormat="1" ht="13.5" customHeight="1">
      <c r="A17" s="347" t="str">
        <f>IF('[1]p10'!$A$264&lt;&gt;0,'[1]p10'!$A$264,"")</f>
        <v>Participação em exame de qualificação ao doutorado</v>
      </c>
      <c r="B17" s="347"/>
      <c r="C17" s="347"/>
      <c r="D17" s="347"/>
      <c r="E17" s="347"/>
      <c r="F17" s="347"/>
      <c r="G17" s="347"/>
      <c r="H17" s="347" t="str">
        <f>IF('[1]p10'!$B$265&lt;&gt;0,'[1]p10'!$B$265,"")</f>
        <v>Banca examinadora de exame de qualificação</v>
      </c>
      <c r="I17" s="347"/>
      <c r="J17" s="347"/>
      <c r="K17" s="347"/>
      <c r="L17" s="347"/>
      <c r="M17" s="347"/>
      <c r="N17" s="347"/>
      <c r="O17" s="347"/>
      <c r="P17" s="347"/>
      <c r="Q17" s="347"/>
      <c r="R17" s="42">
        <f>IF('[1]p10'!$J$264&lt;&gt;0,'[1]p10'!$J$264,"")</f>
      </c>
      <c r="S17" s="42">
        <f>IF('[1]p10'!$K$264&lt;&gt;0,'[1]p10'!$K$264,"")</f>
        <v>38327</v>
      </c>
    </row>
    <row r="18" spans="1:19" s="3" customFormat="1" ht="13.5" customHeight="1">
      <c r="A18" s="347" t="str">
        <f>IF('[1]p10'!$A$267&lt;&gt;0,'[1]p10'!$A$267,"")</f>
        <v>Participação em exame de qualificação ao doutorado</v>
      </c>
      <c r="B18" s="347"/>
      <c r="C18" s="347"/>
      <c r="D18" s="347"/>
      <c r="E18" s="347"/>
      <c r="F18" s="347"/>
      <c r="G18" s="347"/>
      <c r="H18" s="347" t="str">
        <f>IF('[1]p10'!$B$268&lt;&gt;0,'[1]p10'!$B$268,"")</f>
        <v>Banca examinadora de exame de qualificação</v>
      </c>
      <c r="I18" s="347"/>
      <c r="J18" s="347"/>
      <c r="K18" s="347"/>
      <c r="L18" s="347"/>
      <c r="M18" s="347"/>
      <c r="N18" s="347"/>
      <c r="O18" s="347"/>
      <c r="P18" s="347"/>
      <c r="Q18" s="347"/>
      <c r="R18" s="42">
        <f>IF('[1]p10'!$J$267&lt;&gt;0,'[1]p10'!$J$267,"")</f>
      </c>
      <c r="S18" s="42">
        <f>IF('[1]p10'!$K$267&lt;&gt;0,'[1]p10'!$K$267,"")</f>
        <v>38327</v>
      </c>
    </row>
    <row r="19" spans="1:19" s="3" customFormat="1" ht="13.5" customHeight="1">
      <c r="A19" s="347" t="str">
        <f>IF('[1]p10'!$A$270&lt;&gt;0,'[1]p10'!$A$270,"")</f>
        <v>Participação em exame de qualificação ao doutorado</v>
      </c>
      <c r="B19" s="347"/>
      <c r="C19" s="347"/>
      <c r="D19" s="347"/>
      <c r="E19" s="347"/>
      <c r="F19" s="347"/>
      <c r="G19" s="347"/>
      <c r="H19" s="347" t="str">
        <f>IF('[1]p10'!$B$271&lt;&gt;0,'[1]p10'!$B$271,"")</f>
        <v>Banca examinadora de exame de qualificação</v>
      </c>
      <c r="I19" s="347"/>
      <c r="J19" s="347"/>
      <c r="K19" s="347"/>
      <c r="L19" s="347"/>
      <c r="M19" s="347"/>
      <c r="N19" s="347"/>
      <c r="O19" s="347"/>
      <c r="P19" s="347"/>
      <c r="Q19" s="347"/>
      <c r="R19" s="42">
        <f>IF('[1]p10'!$J$270&lt;&gt;0,'[1]p10'!$J$270,"")</f>
      </c>
      <c r="S19" s="42">
        <f>IF('[1]p10'!$K$270&lt;&gt;0,'[1]p10'!$K$270,"")</f>
        <v>38328</v>
      </c>
    </row>
    <row r="20" spans="1:19" s="13" customFormat="1" ht="12.75">
      <c r="A20" s="348"/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</row>
    <row r="21" spans="1:19" s="53" customFormat="1" ht="14.25" customHeight="1">
      <c r="A21" s="346" t="str">
        <f>T('[1]p11'!$C$13:$G$13)</f>
        <v>Daniel Cordeiro de Morais Filho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</row>
    <row r="22" spans="1:19" s="3" customFormat="1" ht="13.5" customHeight="1">
      <c r="A22" s="347" t="str">
        <f>IF('[1]p11'!$A$258&lt;&gt;0,'[1]p11'!$A$258,"")</f>
        <v>Banca de Exame de Doutorado em Análise</v>
      </c>
      <c r="B22" s="347"/>
      <c r="C22" s="347"/>
      <c r="D22" s="347"/>
      <c r="E22" s="347"/>
      <c r="F22" s="347"/>
      <c r="G22" s="347"/>
      <c r="H22" s="347" t="str">
        <f>IF('[1]p11'!$B$259&lt;&gt;0,'[1]p11'!$B$259,"")</f>
        <v>Banca examinadora de exame de qualificação</v>
      </c>
      <c r="I22" s="347"/>
      <c r="J22" s="347"/>
      <c r="K22" s="347"/>
      <c r="L22" s="347"/>
      <c r="M22" s="347"/>
      <c r="N22" s="347"/>
      <c r="O22" s="347"/>
      <c r="P22" s="347"/>
      <c r="Q22" s="347"/>
      <c r="R22" s="42">
        <f>IF('[1]p11'!$J$258&lt;&gt;0,'[1]p11'!$J$258,"")</f>
      </c>
      <c r="S22" s="42">
        <f>IF('[1]p11'!$K$258&lt;&gt;0,'[1]p11'!$K$258,"")</f>
        <v>38259</v>
      </c>
    </row>
    <row r="23" spans="1:19" s="13" customFormat="1" ht="12.75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</row>
    <row r="24" spans="1:19" s="53" customFormat="1" ht="14.25" customHeight="1">
      <c r="A24" s="346" t="str">
        <f>T('[1]p16'!$C$13:$G$13)</f>
        <v>Henrique Fernandes de Lima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</row>
    <row r="25" spans="1:19" s="3" customFormat="1" ht="13.5" customHeight="1">
      <c r="A25" s="347" t="str">
        <f>IF('[1]p16'!$A$258&lt;&gt;0,'[1]p16'!$A$258,"")</f>
        <v>DO P.S.</v>
      </c>
      <c r="B25" s="347"/>
      <c r="C25" s="347"/>
      <c r="D25" s="347"/>
      <c r="E25" s="347"/>
      <c r="F25" s="347"/>
      <c r="G25" s="347"/>
      <c r="H25" s="347">
        <f>IF('[1]p16'!$B$259&lt;&gt;0,'[1]p16'!$B$259,"")</f>
      </c>
      <c r="I25" s="347"/>
      <c r="J25" s="347"/>
      <c r="K25" s="347"/>
      <c r="L25" s="347"/>
      <c r="M25" s="347"/>
      <c r="N25" s="347"/>
      <c r="O25" s="347"/>
      <c r="P25" s="347"/>
      <c r="Q25" s="347"/>
      <c r="R25" s="42">
        <f>IF('[1]p16'!$J$258&lt;&gt;0,'[1]p16'!$J$258,"")</f>
      </c>
      <c r="S25" s="42">
        <f>IF('[1]p16'!$K$258&lt;&gt;0,'[1]p16'!$K$258,"")</f>
      </c>
    </row>
    <row r="26" spans="1:19" s="13" customFormat="1" ht="12.75">
      <c r="A26" s="348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</row>
    <row r="27" spans="1:19" s="53" customFormat="1" ht="14.25" customHeight="1">
      <c r="A27" s="346" t="str">
        <f>T('[1]p19'!$C$13:$G$13)</f>
        <v>José de Arimatéia Fernandes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</row>
    <row r="28" spans="1:19" s="3" customFormat="1" ht="13.5" customHeight="1">
      <c r="A28" s="347" t="str">
        <f>IF('[1]p19'!$A$258&lt;&gt;0,'[1]p19'!$A$258,"")</f>
        <v>PARTICIPAÇÃ0 EM BANCAS E COMISSÕES EXAMINADORAS (PBCE)</v>
      </c>
      <c r="B28" s="347"/>
      <c r="C28" s="347"/>
      <c r="D28" s="347"/>
      <c r="E28" s="347"/>
      <c r="F28" s="347"/>
      <c r="G28" s="347"/>
      <c r="H28" s="347">
        <f>IF('[1]p19'!$B$259&lt;&gt;0,'[1]p19'!$B$259,"")</f>
      </c>
      <c r="I28" s="347"/>
      <c r="J28" s="347"/>
      <c r="K28" s="347"/>
      <c r="L28" s="347"/>
      <c r="M28" s="347"/>
      <c r="N28" s="347"/>
      <c r="O28" s="347"/>
      <c r="P28" s="347"/>
      <c r="Q28" s="347"/>
      <c r="R28" s="42">
        <f>IF('[1]p19'!$J$258&lt;&gt;0,'[1]p19'!$J$258,"")</f>
      </c>
      <c r="S28" s="42" t="str">
        <f>IF('[1]p19'!$K$258&lt;&gt;0,'[1]p19'!$K$258,"")</f>
        <v>15-17/12/04</v>
      </c>
    </row>
    <row r="29" spans="1:19" s="13" customFormat="1" ht="12.75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</row>
    <row r="30" spans="1:19" s="53" customFormat="1" ht="14.25" customHeight="1">
      <c r="A30" s="346" t="str">
        <f>T('[1]p20'!$C$13:$G$13)</f>
        <v>José Lindomberg Possiano Barreiro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</row>
    <row r="31" spans="1:19" s="3" customFormat="1" ht="13.5" customHeight="1">
      <c r="A31" s="347" t="str">
        <f>IF('[1]p20'!$A$258&lt;&gt;0,'[1]p20'!$A$258,"")</f>
        <v>DO P.S.</v>
      </c>
      <c r="B31" s="347"/>
      <c r="C31" s="347"/>
      <c r="D31" s="347"/>
      <c r="E31" s="347"/>
      <c r="F31" s="347"/>
      <c r="G31" s="347"/>
      <c r="H31" s="347">
        <f>IF('[1]p20'!$B$259&lt;&gt;0,'[1]p20'!$B$259,"")</f>
      </c>
      <c r="I31" s="347"/>
      <c r="J31" s="347"/>
      <c r="K31" s="347"/>
      <c r="L31" s="347"/>
      <c r="M31" s="347"/>
      <c r="N31" s="347"/>
      <c r="O31" s="347"/>
      <c r="P31" s="347"/>
      <c r="Q31" s="347"/>
      <c r="R31" s="42">
        <f>IF('[1]p20'!$J$258&lt;&gt;0,'[1]p20'!$J$258,"")</f>
      </c>
      <c r="S31" s="42">
        <f>IF('[1]p20'!$K$258&lt;&gt;0,'[1]p20'!$K$258,"")</f>
      </c>
    </row>
    <row r="32" spans="1:19" s="13" customFormat="1" ht="12.75">
      <c r="A32" s="348"/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</row>
    <row r="33" spans="1:19" s="53" customFormat="1" ht="14.25" customHeight="1">
      <c r="A33" s="346" t="str">
        <f>T('[1]p26'!$C$13:$G$13)</f>
        <v>Miriam Costa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</row>
    <row r="34" spans="1:19" s="3" customFormat="1" ht="13.5" customHeight="1">
      <c r="A34" s="347" t="str">
        <f>IF('[1]p26'!$A$258&lt;&gt;0,'[1]p26'!$A$258,"")</f>
        <v>seleção dos bolsistas do PROBEX</v>
      </c>
      <c r="B34" s="347"/>
      <c r="C34" s="347"/>
      <c r="D34" s="347"/>
      <c r="E34" s="347"/>
      <c r="F34" s="347"/>
      <c r="G34" s="347"/>
      <c r="H34" s="347">
        <f>IF('[1]p26'!$B$259&lt;&gt;0,'[1]p26'!$B$259,"")</f>
      </c>
      <c r="I34" s="347"/>
      <c r="J34" s="347"/>
      <c r="K34" s="347"/>
      <c r="L34" s="347"/>
      <c r="M34" s="347"/>
      <c r="N34" s="347"/>
      <c r="O34" s="347"/>
      <c r="P34" s="347"/>
      <c r="Q34" s="347"/>
      <c r="R34" s="42">
        <f>IF('[1]p26'!$J$258&lt;&gt;0,'[1]p26'!$J$258,"")</f>
      </c>
      <c r="S34" s="42">
        <f>IF('[1]p26'!$K$258&lt;&gt;0,'[1]p26'!$K$258,"")</f>
        <v>38103</v>
      </c>
    </row>
    <row r="35" spans="1:19" s="3" customFormat="1" ht="13.5" customHeight="1">
      <c r="A35" s="347" t="str">
        <f>IF('[1]p26'!$A$261&lt;&gt;0,'[1]p26'!$A$261,"")</f>
        <v>Banca de seleção para professor substituto</v>
      </c>
      <c r="B35" s="347"/>
      <c r="C35" s="347"/>
      <c r="D35" s="347"/>
      <c r="E35" s="347"/>
      <c r="F35" s="347"/>
      <c r="G35" s="347"/>
      <c r="H35" s="347">
        <f>IF('[1]p26'!$B$262&lt;&gt;0,'[1]p26'!$B$262,"")</f>
      </c>
      <c r="I35" s="347"/>
      <c r="J35" s="347"/>
      <c r="K35" s="347"/>
      <c r="L35" s="347"/>
      <c r="M35" s="347"/>
      <c r="N35" s="347"/>
      <c r="O35" s="347"/>
      <c r="P35" s="347"/>
      <c r="Q35" s="347"/>
      <c r="R35" s="42">
        <f>IF('[1]p26'!$J$261&lt;&gt;0,'[1]p26'!$J$261,"")</f>
      </c>
      <c r="S35" s="42">
        <f>IF('[1]p26'!$K$261&lt;&gt;0,'[1]p26'!$K$261,"")</f>
        <v>38138</v>
      </c>
    </row>
  </sheetData>
  <sheetProtection password="CA19" sheet="1" objects="1" scenarios="1"/>
  <mergeCells count="51">
    <mergeCell ref="A34:G34"/>
    <mergeCell ref="H34:Q34"/>
    <mergeCell ref="A35:G35"/>
    <mergeCell ref="H35:Q35"/>
    <mergeCell ref="A32:S32"/>
    <mergeCell ref="A33:S33"/>
    <mergeCell ref="A31:G31"/>
    <mergeCell ref="H31:Q31"/>
    <mergeCell ref="A21:S21"/>
    <mergeCell ref="A29:S29"/>
    <mergeCell ref="A30:S30"/>
    <mergeCell ref="A25:G25"/>
    <mergeCell ref="H25:Q25"/>
    <mergeCell ref="H17:Q17"/>
    <mergeCell ref="A23:S23"/>
    <mergeCell ref="A24:S24"/>
    <mergeCell ref="A18:G18"/>
    <mergeCell ref="H18:Q18"/>
    <mergeCell ref="A19:G19"/>
    <mergeCell ref="H19:Q19"/>
    <mergeCell ref="A22:G22"/>
    <mergeCell ref="H22:Q22"/>
    <mergeCell ref="A20:S20"/>
    <mergeCell ref="A13:G13"/>
    <mergeCell ref="H13:Q13"/>
    <mergeCell ref="A11:G11"/>
    <mergeCell ref="H11:Q11"/>
    <mergeCell ref="A12:G12"/>
    <mergeCell ref="H12:Q12"/>
    <mergeCell ref="A9:S9"/>
    <mergeCell ref="A10:S10"/>
    <mergeCell ref="A8:G8"/>
    <mergeCell ref="H8:Q8"/>
    <mergeCell ref="A7:S7"/>
    <mergeCell ref="A1:S1"/>
    <mergeCell ref="A2:S2"/>
    <mergeCell ref="A3:E3"/>
    <mergeCell ref="F3:Q3"/>
    <mergeCell ref="A4:S5"/>
    <mergeCell ref="H6:Q6"/>
    <mergeCell ref="A6:G6"/>
    <mergeCell ref="A14:S14"/>
    <mergeCell ref="A15:G15"/>
    <mergeCell ref="H15:Q15"/>
    <mergeCell ref="A28:G28"/>
    <mergeCell ref="H28:Q28"/>
    <mergeCell ref="A26:S26"/>
    <mergeCell ref="A27:S27"/>
    <mergeCell ref="A16:G16"/>
    <mergeCell ref="H16:Q16"/>
    <mergeCell ref="A17:G1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S57"/>
  <sheetViews>
    <sheetView workbookViewId="0" topLeftCell="A1">
      <selection activeCell="A35" sqref="A35:S3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31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3"/>
    </row>
    <row r="2" spans="1:19" ht="13.5" thickBo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3.5" thickBot="1">
      <c r="A3" s="335" t="s">
        <v>114</v>
      </c>
      <c r="B3" s="336"/>
      <c r="C3" s="336"/>
      <c r="D3" s="336"/>
      <c r="E3" s="337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9"/>
      <c r="R3" s="44" t="s">
        <v>92</v>
      </c>
      <c r="S3" s="43" t="str">
        <f>'[1]p1'!$H$4</f>
        <v>2004.1</v>
      </c>
    </row>
    <row r="4" spans="1:19" s="1" customFormat="1" ht="12.7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</row>
    <row r="5" spans="1:19" s="8" customFormat="1" ht="13.5" thickBo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3.5" thickBot="1">
      <c r="A6" s="328" t="s">
        <v>13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30"/>
      <c r="R6" s="40" t="s">
        <v>21</v>
      </c>
      <c r="S6" s="37" t="s">
        <v>28</v>
      </c>
    </row>
    <row r="7" spans="1:19" s="53" customFormat="1" ht="13.5" customHeight="1">
      <c r="A7" s="341" t="str">
        <f>T('[1]p3'!$C$13:$G$13)</f>
        <v>Amanda dos Santos Gomes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3"/>
    </row>
    <row r="8" spans="1:19" s="3" customFormat="1" ht="13.5" customHeight="1">
      <c r="A8" s="321" t="str">
        <f>IF('[1]p3'!$A$234&lt;&gt;0,'[1]p3'!$A$234,"")</f>
        <v>Comissão revisora dos trabalhos de iniciação científica do DME - UFCG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3"/>
      <c r="R8" s="42">
        <f>IF('[1]p3'!$J$234&lt;&gt;0,'[1]p3'!$J$234,"")</f>
        <v>38294</v>
      </c>
      <c r="S8" s="42">
        <f>IF('[1]p3'!$K$234&lt;&gt;0,'[1]p3'!$K$234,"")</f>
        <v>38296</v>
      </c>
    </row>
    <row r="9" spans="1:19" s="3" customFormat="1" ht="13.5" customHeight="1">
      <c r="A9" s="321" t="str">
        <f>IF('[1]p3'!$A$237&lt;&gt;0,'[1]p3'!$A$237,"")</f>
        <v>Comissão avaliadora dos pôsteres do encontro de iniciação científica da UFCG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3"/>
      <c r="R9" s="42">
        <f>IF('[1]p3'!$J$237&lt;&gt;0,'[1]p3'!$J$237,"")</f>
        <v>38315</v>
      </c>
      <c r="S9" s="42">
        <f>IF('[1]p3'!$K$237&lt;&gt;0,'[1]p3'!$K$237,"")</f>
        <v>38316</v>
      </c>
    </row>
    <row r="10" spans="1:19" s="13" customFormat="1" ht="12.75">
      <c r="A10" s="344"/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</row>
    <row r="11" spans="1:19" s="53" customFormat="1" ht="13.5" customHeight="1">
      <c r="A11" s="341" t="str">
        <f>T('[1]p4'!$C$13:$G$13)</f>
        <v>Amauri Araújo Cruz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3"/>
    </row>
    <row r="12" spans="1:19" s="3" customFormat="1" ht="13.5" customHeight="1">
      <c r="A12" s="321" t="str">
        <f>IF('[1]p4'!$A$234&lt;&gt;0,'[1]p4'!$A$234,"")</f>
        <v>Coordenador da disciplina Álgebra Linear I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3"/>
      <c r="R12" s="42">
        <f>IF('[1]p4'!$J$234&lt;&gt;0,'[1]p4'!$J$234,"")</f>
        <v>38117</v>
      </c>
      <c r="S12" s="42">
        <f>IF('[1]p4'!$K$234&lt;&gt;0,'[1]p4'!$K$234,"")</f>
        <v>38324</v>
      </c>
    </row>
    <row r="13" spans="1:19" s="13" customFormat="1" ht="12.75">
      <c r="A13" s="344"/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</row>
    <row r="14" spans="1:19" s="53" customFormat="1" ht="13.5" customHeight="1">
      <c r="A14" s="341" t="str">
        <f>T('[1]p5'!$C$13:$G$13)</f>
        <v>Antônio José da Silva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3"/>
    </row>
    <row r="15" spans="1:19" s="3" customFormat="1" ht="13.5" customHeight="1">
      <c r="A15" s="321" t="str">
        <f>IF('[1]p5'!$A$240&lt;&gt;0,'[1]p5'!$A$240,"")</f>
        <v>Comissão do DME - Comissão de Avaliação Docente - Alexsandro Bezerra Cavalcanti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3"/>
      <c r="R15" s="42">
        <f>IF('[1]p5'!$J$240&lt;&gt;0,'[1]p5'!$J$240,"")</f>
        <v>37414</v>
      </c>
      <c r="S15" s="42">
        <f>IF('[1]p5'!$K$240&lt;&gt;0,'[1]p5'!$K$240,"")</f>
        <v>38509</v>
      </c>
    </row>
    <row r="16" spans="1:19" s="3" customFormat="1" ht="13.5" customHeight="1">
      <c r="A16" s="321" t="str">
        <f>IF('[1]p5'!$A$243&lt;&gt;0,'[1]p5'!$A$243,"")</f>
        <v>Comissão do DME - Comissão de Avaliação Docente - Gilberto da Silva Matos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3"/>
      <c r="R16" s="42">
        <f>IF('[1]p5'!$J$243&lt;&gt;0,'[1]p5'!$J$243,"")</f>
        <v>37414</v>
      </c>
      <c r="S16" s="42">
        <f>IF('[1]p5'!$K$243&lt;&gt;0,'[1]p5'!$K$243,"")</f>
        <v>38509</v>
      </c>
    </row>
    <row r="17" spans="1:19" s="3" customFormat="1" ht="13.5" customHeight="1">
      <c r="A17" s="321" t="str">
        <f>IF('[1]p5'!$A$246&lt;&gt;0,'[1]p5'!$A$246,"")</f>
        <v>Comissão do DME - Comissão de Avaliação Docente - Sérgio Mota Alves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3"/>
      <c r="R17" s="42">
        <f>IF('[1]p5'!$J$246&lt;&gt;0,'[1]p5'!$J$246,"")</f>
        <v>37414</v>
      </c>
      <c r="S17" s="42">
        <f>IF('[1]p5'!$K$246&lt;&gt;0,'[1]p5'!$K$246,"")</f>
        <v>38509</v>
      </c>
    </row>
    <row r="18" spans="1:19" s="3" customFormat="1" ht="13.5" customHeight="1">
      <c r="A18" s="321" t="str">
        <f>IF('[1]p5'!$A$249&lt;&gt;0,'[1]p5'!$A$249,"")</f>
        <v>Comissão do DME - Comissão de Avaliação Docente - Joseílson Raimundo de Lima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3"/>
      <c r="R18" s="42">
        <f>IF('[1]p5'!$J$249&lt;&gt;0,'[1]p5'!$J$249,"")</f>
        <v>37474</v>
      </c>
      <c r="S18" s="42">
        <f>IF('[1]p5'!$K$249&lt;&gt;0,'[1]p5'!$K$249,"")</f>
        <v>38569</v>
      </c>
    </row>
    <row r="19" spans="1:19" s="13" customFormat="1" ht="12.75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</row>
    <row r="20" spans="1:19" s="53" customFormat="1" ht="13.5" customHeight="1">
      <c r="A20" s="341" t="str">
        <f>T('[1]p8'!$C$13:$G$13)</f>
        <v>Aparecido Jesuino de Souza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3"/>
    </row>
    <row r="21" spans="1:19" s="3" customFormat="1" ht="13.5" customHeight="1">
      <c r="A21" s="321" t="str">
        <f>IF('[1]p8'!$A$237&lt;&gt;0,'[1]p8'!$A$237,"")</f>
        <v>Comissão de Estágio Probatório do DME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3"/>
      <c r="R21" s="42">
        <f>IF('[1]p8'!$J$237&lt;&gt;0,'[1]p8'!$J$237,"")</f>
        <v>37444</v>
      </c>
      <c r="S21" s="42">
        <f>IF('[1]p8'!$K$237&lt;&gt;0,'[1]p8'!$K$237,"")</f>
        <v>38540</v>
      </c>
    </row>
    <row r="22" spans="1:19" s="13" customFormat="1" ht="12.75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</row>
    <row r="23" spans="1:19" s="53" customFormat="1" ht="13.5" customHeight="1">
      <c r="A23" s="341" t="str">
        <f>T('[1]p11'!$C$13:$G$13)</f>
        <v>Daniel Cordeiro de Morais Filho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3"/>
    </row>
    <row r="24" spans="1:19" s="3" customFormat="1" ht="13.5" customHeight="1">
      <c r="A24" s="321" t="str">
        <f>IF('[1]p11'!$A$234&lt;&gt;0,'[1]p11'!$A$234,"")</f>
        <v>Revisor do American Mathematical Reviews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3"/>
      <c r="R24" s="42">
        <f>IF('[1]p11'!$J$234&lt;&gt;0,'[1]p11'!$J$234,"")</f>
        <v>36892</v>
      </c>
      <c r="S24" s="42">
        <f>IF('[1]p11'!$K$234&lt;&gt;0,'[1]p11'!$K$234,"")</f>
      </c>
    </row>
    <row r="25" spans="1:19" s="13" customFormat="1" ht="12.75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</row>
    <row r="26" spans="1:19" s="53" customFormat="1" ht="13.5" customHeight="1">
      <c r="A26" s="341" t="str">
        <f>T('[1]p14'!$C$13:$G$13)</f>
        <v>Francisco Antônio Morais de Souza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3"/>
    </row>
    <row r="27" spans="1:19" s="3" customFormat="1" ht="13.5" customHeight="1">
      <c r="A27" s="321" t="str">
        <f>IF('[1]p14'!$A$234&lt;&gt;0,'[1]p14'!$A$234,"")</f>
        <v>Um modelo estocástico para previsão de desvios da coluna de perfuração em poços petrolífero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3"/>
      <c r="R27" s="42">
        <f>IF('[1]p14'!$J$234&lt;&gt;0,'[1]p14'!$J$234,"")</f>
        <v>37408</v>
      </c>
      <c r="S27" s="42">
        <f>IF('[1]p14'!$K$234&lt;&gt;0,'[1]p14'!$K$234,"")</f>
        <v>38168</v>
      </c>
    </row>
    <row r="28" spans="1:19" s="13" customFormat="1" ht="12.75">
      <c r="A28" s="344"/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</row>
    <row r="29" spans="1:19" s="53" customFormat="1" ht="13.5" customHeight="1">
      <c r="A29" s="341" t="str">
        <f>T('[1]p16'!$C$13:$G$13)</f>
        <v>Henrique Fernandes de Lima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3"/>
    </row>
    <row r="30" spans="1:19" s="3" customFormat="1" ht="13.5" customHeight="1">
      <c r="A30" s="321" t="str">
        <f>IF('[1]p16'!$A$234&lt;&gt;0,'[1]p16'!$A$234,"")</f>
        <v>Comissão revisora dos trabalhos de iniciação científica do DME - UFCG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3"/>
      <c r="R30" s="42">
        <f>IF('[1]p16'!$J$234&lt;&gt;0,'[1]p16'!$J$234,"")</f>
        <v>38294</v>
      </c>
      <c r="S30" s="42">
        <f>IF('[1]p16'!$K$234&lt;&gt;0,'[1]p16'!$K$234,"")</f>
        <v>38296</v>
      </c>
    </row>
    <row r="31" spans="1:19" s="3" customFormat="1" ht="13.5" customHeight="1">
      <c r="A31" s="321" t="str">
        <f>IF('[1]p16'!$A$237&lt;&gt;0,'[1]p16'!$A$237,"")</f>
        <v>Comissão avaliadora dos pôsteres do encontro de iniciação científica da UFCG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3"/>
      <c r="R31" s="42">
        <f>IF('[1]p16'!$J$237&lt;&gt;0,'[1]p16'!$J$237,"")</f>
        <v>38315</v>
      </c>
      <c r="S31" s="42">
        <f>IF('[1]p16'!$K$237&lt;&gt;0,'[1]p16'!$K$237,"")</f>
        <v>38316</v>
      </c>
    </row>
    <row r="32" spans="1:19" s="13" customFormat="1" ht="12.75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</row>
    <row r="33" spans="1:19" s="53" customFormat="1" ht="13.5" customHeight="1">
      <c r="A33" s="341" t="str">
        <f>T('[1]p19'!$C$13:$G$13)</f>
        <v>José de Arimatéia Fernandes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3"/>
    </row>
    <row r="34" spans="1:19" s="3" customFormat="1" ht="13.5" customHeight="1">
      <c r="A34" s="321" t="str">
        <f>IF('[1]p19'!$A$234&lt;&gt;0,'[1]p19'!$A$234,"")</f>
        <v>Participação na Comissão de Bolsas da Pós-Graduação em Meteorologia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3"/>
      <c r="R34" s="42">
        <f>IF('[1]p19'!$J$234&lt;&gt;0,'[1]p19'!$J$234,"")</f>
        <v>38131</v>
      </c>
      <c r="S34" s="42">
        <f>IF('[1]p19'!$K$234&lt;&gt;0,'[1]p19'!$K$234,"")</f>
      </c>
    </row>
    <row r="35" spans="1:19" s="13" customFormat="1" ht="12.75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</row>
    <row r="36" spans="1:19" s="53" customFormat="1" ht="13.5" customHeight="1">
      <c r="A36" s="341" t="str">
        <f>T('[1]p21'!$C$13:$G$13)</f>
        <v>José Luiz Neto</v>
      </c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3"/>
    </row>
    <row r="37" spans="1:19" s="3" customFormat="1" ht="13.5" customHeight="1">
      <c r="A37" s="321" t="str">
        <f>IF('[1]p21'!$A$234&lt;&gt;0,'[1]p21'!$A$234,"")</f>
        <v>Participação na Equipe Executora do Projeto PEC-RP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3"/>
      <c r="R37" s="42">
        <f>IF('[1]p21'!$J$234&lt;&gt;0,'[1]p21'!$J$234,"")</f>
        <v>38117</v>
      </c>
      <c r="S37" s="42">
        <f>IF('[1]p21'!$K$234&lt;&gt;0,'[1]p21'!$K$234,"")</f>
        <v>38324</v>
      </c>
    </row>
    <row r="38" spans="1:19" s="3" customFormat="1" ht="13.5" customHeight="1">
      <c r="A38" s="321" t="str">
        <f>IF('[1]p21'!$A$237&lt;&gt;0,'[1]p21'!$A$237,"")</f>
        <v>Participação na Equipe Executora do Projeto a Monitoria no DME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3"/>
      <c r="R38" s="42">
        <f>IF('[1]p21'!$J$237&lt;&gt;0,'[1]p21'!$J$237,"")</f>
        <v>38117</v>
      </c>
      <c r="S38" s="42">
        <f>IF('[1]p21'!$K$237&lt;&gt;0,'[1]p21'!$K$237,"")</f>
        <v>38324</v>
      </c>
    </row>
    <row r="39" spans="1:19" s="3" customFormat="1" ht="13.5" customHeight="1">
      <c r="A39" s="321" t="str">
        <f>IF('[1]p21'!$A$240&lt;&gt;0,'[1]p21'!$A$240,"")</f>
        <v>Parecer em processo de equivalência de disciplina e ou revisão de provas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3"/>
      <c r="R39" s="42">
        <f>IF('[1]p21'!$J$240&lt;&gt;0,'[1]p21'!$J$240,"")</f>
        <v>37329</v>
      </c>
      <c r="S39" s="42">
        <f>IF('[1]p21'!$K$240&lt;&gt;0,'[1]p21'!$K$240,"")</f>
        <v>38321</v>
      </c>
    </row>
    <row r="40" spans="1:19" s="13" customFormat="1" ht="12.75">
      <c r="A40" s="344"/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</row>
    <row r="41" spans="1:19" s="53" customFormat="1" ht="13.5" customHeight="1">
      <c r="A41" s="341" t="str">
        <f>T('[1]p23'!$C$13:$G$13)</f>
        <v>Luiz Mendes Albuquerque Neto</v>
      </c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3"/>
    </row>
    <row r="42" spans="1:19" s="3" customFormat="1" ht="13.5" customHeight="1">
      <c r="A42" s="321" t="str">
        <f>IF('[1]p23'!$A$234&lt;&gt;0,'[1]p23'!$A$234,"")</f>
        <v>Programa PEC-RP</v>
      </c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3"/>
      <c r="R42" s="42">
        <f>IF('[1]p23'!$J$234&lt;&gt;0,'[1]p23'!$J$234,"")</f>
      </c>
      <c r="S42" s="42">
        <f>IF('[1]p23'!$K$234&lt;&gt;0,'[1]p23'!$K$234,"")</f>
      </c>
    </row>
    <row r="43" spans="1:19" s="3" customFormat="1" ht="13.5" customHeight="1">
      <c r="A43" s="321" t="str">
        <f>IF('[1]p23'!$A$237&lt;&gt;0,'[1]p23'!$A$237,"")</f>
        <v>Projeto Politico-Pedagogico do Curso de Graduação em Engenharia de Produção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3"/>
      <c r="R43" s="42">
        <f>IF('[1]p23'!$J$237&lt;&gt;0,'[1]p23'!$J$237,"")</f>
        <v>38058</v>
      </c>
      <c r="S43" s="42">
        <f>IF('[1]p23'!$K$237&lt;&gt;0,'[1]p23'!$K$237,"")</f>
        <v>38352</v>
      </c>
    </row>
    <row r="44" spans="1:19" s="3" customFormat="1" ht="13.5" customHeight="1">
      <c r="A44" s="321" t="str">
        <f>IF('[1]p23'!$A$240&lt;&gt;0,'[1]p23'!$A$240,"")</f>
        <v>Comissao de Avaliacao de Docentes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3"/>
      <c r="R44" s="42">
        <f>IF('[1]p23'!$J$240&lt;&gt;0,'[1]p23'!$J$240,"")</f>
        <v>38260</v>
      </c>
      <c r="S44" s="42">
        <f>IF('[1]p23'!$K$240&lt;&gt;0,'[1]p23'!$K$240,"")</f>
        <v>39355</v>
      </c>
    </row>
    <row r="45" spans="1:19" s="3" customFormat="1" ht="13.5" customHeight="1">
      <c r="A45" s="321" t="str">
        <f>IF('[1]p23'!$A$243&lt;&gt;0,'[1]p23'!$A$243,"")</f>
        <v>Coordenacao da Disciplina Calculo Diferencial e Integral I( Enga. Eletrica e Computacao)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3"/>
      <c r="R45" s="42">
        <f>IF('[1]p23'!$J$243&lt;&gt;0,'[1]p23'!$J$243,"")</f>
        <v>38117</v>
      </c>
      <c r="S45" s="42">
        <f>IF('[1]p23'!$K$243&lt;&gt;0,'[1]p23'!$K$243,"")</f>
        <v>38324</v>
      </c>
    </row>
    <row r="46" spans="1:19" s="3" customFormat="1" ht="13.5" customHeight="1">
      <c r="A46" s="321" t="str">
        <f>IF('[1]p23'!$A$246&lt;&gt;0,'[1]p23'!$A$246,"")</f>
        <v>Coordenacao da Disciplina Equacoes Diferenciais Lineares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3"/>
      <c r="R46" s="42">
        <f>IF('[1]p23'!$J$246&lt;&gt;0,'[1]p23'!$J$246,"")</f>
        <v>38117</v>
      </c>
      <c r="S46" s="42">
        <f>IF('[1]p23'!$K$246&lt;&gt;0,'[1]p23'!$K$246,"")</f>
        <v>38324</v>
      </c>
    </row>
    <row r="47" spans="1:19" s="13" customFormat="1" ht="12.75">
      <c r="A47" s="344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</row>
    <row r="48" spans="1:19" s="53" customFormat="1" ht="13.5" customHeight="1">
      <c r="A48" s="341" t="str">
        <f>T('[1]p27'!$C$13:$G$13)</f>
        <v>Rosana Marques da Silva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3"/>
    </row>
    <row r="49" spans="1:19" s="3" customFormat="1" ht="13.5" customHeight="1">
      <c r="A49" s="321" t="str">
        <f>IF('[1]p27'!$A$234&lt;&gt;0,'[1]p27'!$A$234,"")</f>
        <v>Programa  Estudante Convênio- Rede Pública/ PEC-RP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3"/>
      <c r="R49" s="42" t="str">
        <f>IF('[1]p27'!$J$234&lt;&gt;0,'[1]p27'!$J$234,"")</f>
        <v>03/1999</v>
      </c>
      <c r="S49" s="42">
        <f>IF('[1]p27'!$K$234&lt;&gt;0,'[1]p27'!$K$234,"")</f>
      </c>
    </row>
    <row r="50" spans="1:19" s="3" customFormat="1" ht="13.5" customHeight="1">
      <c r="A50" s="321" t="str">
        <f>IF('[1]p27'!$A$237&lt;&gt;0,'[1]p27'!$A$237,"")</f>
        <v>Modelagém Geométrica de Objetos Geológicos encontrados em Reservatórios Petrolíferos</v>
      </c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3"/>
      <c r="R50" s="42">
        <f>IF('[1]p27'!$J$237&lt;&gt;0,'[1]p27'!$J$237,"")</f>
        <v>37408</v>
      </c>
      <c r="S50" s="42">
        <f>IF('[1]p27'!$K$237&lt;&gt;0,'[1]p27'!$K$237,"")</f>
        <v>38338</v>
      </c>
    </row>
    <row r="51" spans="1:19" s="13" customFormat="1" ht="12.75">
      <c r="A51" s="344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</row>
    <row r="52" spans="1:19" s="53" customFormat="1" ht="13.5" customHeight="1">
      <c r="A52" s="341" t="str">
        <f>T('[1]p30'!$C$13:$G$13)</f>
        <v>Vandik Estevam Barbosa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3"/>
    </row>
    <row r="53" spans="1:19" s="3" customFormat="1" ht="13.5" customHeight="1">
      <c r="A53" s="321" t="str">
        <f>IF('[1]p30'!$A$234&lt;&gt;0,'[1]p30'!$A$234,"")</f>
        <v>Cordenação da Disciplina Cálculo Diferencial e Integral I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3"/>
      <c r="R53" s="42">
        <f>IF('[1]p30'!$J$234&lt;&gt;0,'[1]p30'!$J$234,"")</f>
        <v>38117</v>
      </c>
      <c r="S53" s="42">
        <f>IF('[1]p30'!$K$234&lt;&gt;0,'[1]p30'!$K$234,"")</f>
        <v>38324</v>
      </c>
    </row>
    <row r="54" spans="1:19" s="13" customFormat="1" ht="12.75">
      <c r="A54" s="344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</row>
    <row r="55" spans="1:19" s="53" customFormat="1" ht="13.5" customHeight="1">
      <c r="A55" s="341" t="str">
        <f>T('[1]p31'!$C$13:$G$13)</f>
        <v>Vânio Fragoso de Melo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3"/>
    </row>
    <row r="56" spans="1:19" s="3" customFormat="1" ht="13.5" customHeight="1">
      <c r="A56" s="321" t="str">
        <f>IF('[1]p31'!$A$234&lt;&gt;0,'[1]p31'!$A$234,"")</f>
        <v>Comissão de Avaliação de Docente</v>
      </c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3"/>
      <c r="R56" s="42">
        <f>IF('[1]p31'!$J$234&lt;&gt;0,'[1]p31'!$J$234,"")</f>
        <v>38260</v>
      </c>
      <c r="S56" s="42">
        <f>IF('[1]p31'!$K$234&lt;&gt;0,'[1]p31'!$K$234,"")</f>
      </c>
    </row>
    <row r="57" spans="1:19" s="3" customFormat="1" ht="13.5" customHeight="1">
      <c r="A57" s="321">
        <f>IF('[1]p50'!$A$252&lt;&gt;0,'[1]p50'!$A$252,"")</f>
      </c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3"/>
      <c r="R57" s="42">
        <f>IF('[1]p50'!$J$252&lt;&gt;0,'[1]p50'!$J$252,"")</f>
      </c>
      <c r="S57" s="42">
        <f>IF('[1]p50'!$K$252&lt;&gt;0,'[1]p50'!$K$252,"")</f>
      </c>
    </row>
  </sheetData>
  <sheetProtection password="CA19" sheet="1" objects="1" scenarios="1"/>
  <mergeCells count="57">
    <mergeCell ref="A13:S13"/>
    <mergeCell ref="A10:S10"/>
    <mergeCell ref="A14:S14"/>
    <mergeCell ref="A6:Q6"/>
    <mergeCell ref="A11:S11"/>
    <mergeCell ref="A12:Q12"/>
    <mergeCell ref="A7:S7"/>
    <mergeCell ref="A8:Q8"/>
    <mergeCell ref="A9:Q9"/>
    <mergeCell ref="A4:S5"/>
    <mergeCell ref="A1:S1"/>
    <mergeCell ref="A2:S2"/>
    <mergeCell ref="A3:E3"/>
    <mergeCell ref="F3:Q3"/>
    <mergeCell ref="A15:Q15"/>
    <mergeCell ref="A16:Q16"/>
    <mergeCell ref="A17:Q17"/>
    <mergeCell ref="A18:Q18"/>
    <mergeCell ref="A19:S19"/>
    <mergeCell ref="A20:S20"/>
    <mergeCell ref="A21:Q21"/>
    <mergeCell ref="A22:S22"/>
    <mergeCell ref="A23:S23"/>
    <mergeCell ref="A24:Q24"/>
    <mergeCell ref="A25:S25"/>
    <mergeCell ref="A26:S26"/>
    <mergeCell ref="A27:Q27"/>
    <mergeCell ref="A28:S28"/>
    <mergeCell ref="A30:Q30"/>
    <mergeCell ref="A29:S29"/>
    <mergeCell ref="A31:Q31"/>
    <mergeCell ref="A32:S32"/>
    <mergeCell ref="A33:S33"/>
    <mergeCell ref="A34:Q34"/>
    <mergeCell ref="A35:S35"/>
    <mergeCell ref="A36:S36"/>
    <mergeCell ref="A37:Q37"/>
    <mergeCell ref="A38:Q38"/>
    <mergeCell ref="A39:Q39"/>
    <mergeCell ref="A41:S41"/>
    <mergeCell ref="A42:Q42"/>
    <mergeCell ref="A43:Q43"/>
    <mergeCell ref="A40:S40"/>
    <mergeCell ref="A47:S47"/>
    <mergeCell ref="A45:Q45"/>
    <mergeCell ref="A46:Q46"/>
    <mergeCell ref="A44:Q44"/>
    <mergeCell ref="A48:S48"/>
    <mergeCell ref="A49:Q49"/>
    <mergeCell ref="A50:Q50"/>
    <mergeCell ref="A55:S55"/>
    <mergeCell ref="A56:Q56"/>
    <mergeCell ref="A57:Q57"/>
    <mergeCell ref="A51:S51"/>
    <mergeCell ref="A52:S52"/>
    <mergeCell ref="A53:Q53"/>
    <mergeCell ref="A54:S5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S96"/>
  <sheetViews>
    <sheetView workbookViewId="0" topLeftCell="A1">
      <selection activeCell="F35" sqref="F35:M3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8" width="6.8515625" style="0" customWidth="1"/>
    <col min="19" max="19" width="7.421875" style="0" customWidth="1"/>
  </cols>
  <sheetData>
    <row r="1" spans="1:19" ht="13.5" thickBot="1">
      <c r="A1" s="331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3"/>
    </row>
    <row r="2" spans="1:19" ht="13.5" thickBo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3.5" thickBot="1">
      <c r="A3" s="335" t="s">
        <v>56</v>
      </c>
      <c r="B3" s="336"/>
      <c r="C3" s="336"/>
      <c r="D3" s="337"/>
      <c r="E3" s="354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9"/>
      <c r="Q3" s="352" t="s">
        <v>92</v>
      </c>
      <c r="R3" s="353"/>
      <c r="S3" s="35" t="str">
        <f>'[1]p1'!$H$4</f>
        <v>2004.1</v>
      </c>
    </row>
    <row r="4" spans="1:19" s="1" customFormat="1" ht="12.7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</row>
    <row r="5" spans="1:19" s="8" customFormat="1" ht="13.5" thickBo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3.5" thickBot="1">
      <c r="A6" s="328" t="s">
        <v>13</v>
      </c>
      <c r="B6" s="329"/>
      <c r="C6" s="329"/>
      <c r="D6" s="329"/>
      <c r="E6" s="330"/>
      <c r="F6" s="328" t="s">
        <v>27</v>
      </c>
      <c r="G6" s="329"/>
      <c r="H6" s="329"/>
      <c r="I6" s="329"/>
      <c r="J6" s="329"/>
      <c r="K6" s="329"/>
      <c r="L6" s="329"/>
      <c r="M6" s="330"/>
      <c r="N6" s="328" t="s">
        <v>19</v>
      </c>
      <c r="O6" s="329"/>
      <c r="P6" s="329"/>
      <c r="Q6" s="330"/>
      <c r="R6" s="40" t="s">
        <v>21</v>
      </c>
      <c r="S6" s="37" t="s">
        <v>28</v>
      </c>
    </row>
    <row r="7" spans="1:19" s="53" customFormat="1" ht="13.5" customHeight="1">
      <c r="A7" s="325" t="str">
        <f>T('[1]p1'!$C$13:$G$13)</f>
        <v>Alciônio Saldanha de Oliveira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53" customFormat="1" ht="13.5" customHeight="1">
      <c r="A8" s="321" t="str">
        <f>IF('[1]p1'!$A$311&lt;&gt;0,'[1]p1'!$A$311,"")</f>
        <v>Graduação em Engenharia Elétrica</v>
      </c>
      <c r="B8" s="322"/>
      <c r="C8" s="322"/>
      <c r="D8" s="322"/>
      <c r="E8" s="323"/>
      <c r="F8" s="321" t="str">
        <f>IF('[1]p1'!$B$312&lt;&gt;0,'[1]p1'!$B$312,"")</f>
        <v>Participação em conselhos superiores como membro titular, exceto membro nato</v>
      </c>
      <c r="G8" s="322"/>
      <c r="H8" s="322"/>
      <c r="I8" s="322"/>
      <c r="J8" s="322"/>
      <c r="K8" s="322"/>
      <c r="L8" s="322"/>
      <c r="M8" s="323"/>
      <c r="N8" s="321" t="str">
        <f>IF('[1]p1'!$H$311&lt;&gt;0,'[1]p1'!$H$311,"")</f>
        <v>Port/DCCT/118/03</v>
      </c>
      <c r="O8" s="322"/>
      <c r="P8" s="322"/>
      <c r="Q8" s="323"/>
      <c r="R8" s="42">
        <f>IF('[1]p1'!$J$311&lt;&gt;0,'[1]p1'!$J$311,"")</f>
        <v>37883</v>
      </c>
      <c r="S8" s="42">
        <f>IF('[1]p1'!$K$311&lt;&gt;0,'[1]p1'!$K$311,"")</f>
      </c>
    </row>
    <row r="9" spans="1:19" s="53" customFormat="1" ht="13.5" customHeight="1">
      <c r="A9" s="321" t="str">
        <f>IF('[1]p1'!$A$315&lt;&gt;0,'[1]p1'!$A$315,"")</f>
        <v>Graduação em Matemática</v>
      </c>
      <c r="B9" s="322"/>
      <c r="C9" s="322"/>
      <c r="D9" s="322"/>
      <c r="E9" s="323"/>
      <c r="F9" s="321" t="str">
        <f>IF('[1]p1'!$B$316&lt;&gt;0,'[1]p1'!$B$316,"")</f>
        <v>Participação em Colegiado de Curso como membro suplente</v>
      </c>
      <c r="G9" s="322"/>
      <c r="H9" s="322"/>
      <c r="I9" s="322"/>
      <c r="J9" s="322"/>
      <c r="K9" s="322"/>
      <c r="L9" s="322"/>
      <c r="M9" s="323"/>
      <c r="N9" s="321" t="str">
        <f>IF('[1]p1'!$H$315&lt;&gt;0,'[1]p1'!$H$315,"")</f>
        <v>Port/DCCT/114/03</v>
      </c>
      <c r="O9" s="322"/>
      <c r="P9" s="322"/>
      <c r="Q9" s="323"/>
      <c r="R9" s="42">
        <f>IF('[1]p1'!$J$315&lt;&gt;0,'[1]p1'!$J$315,"")</f>
        <v>37883</v>
      </c>
      <c r="S9" s="42">
        <f>IF('[1]p1'!$K$315&lt;&gt;0,'[1]p1'!$K$315,"")</f>
      </c>
    </row>
    <row r="10" spans="1:19" s="3" customFormat="1" ht="13.5" customHeight="1">
      <c r="A10" s="351"/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</row>
    <row r="11" spans="1:19" s="53" customFormat="1" ht="13.5" customHeight="1">
      <c r="A11" s="341" t="str">
        <f>T('[1]p2'!$C$13:$G$13)</f>
        <v>Alexsandro Bezerra Cavalcanti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</row>
    <row r="12" spans="1:19" s="53" customFormat="1" ht="13.5" customHeight="1">
      <c r="A12" s="321" t="str">
        <f>IF('[1]p2'!$A$311&lt;&gt;0,'[1]p2'!$A$311,"")</f>
        <v>Graduação em Engenharia  Agrícola</v>
      </c>
      <c r="B12" s="322"/>
      <c r="C12" s="322"/>
      <c r="D12" s="322"/>
      <c r="E12" s="323"/>
      <c r="F12" s="321" t="str">
        <f>IF('[1]p2'!$B$312&lt;&gt;0,'[1]p2'!$B$312,"")</f>
        <v>Participação em Colegiado de Curso como membro titular, exceto membro nato</v>
      </c>
      <c r="G12" s="322"/>
      <c r="H12" s="322"/>
      <c r="I12" s="322"/>
      <c r="J12" s="322"/>
      <c r="K12" s="322"/>
      <c r="L12" s="322"/>
      <c r="M12" s="323"/>
      <c r="N12" s="321" t="str">
        <f>IF('[1]p2'!$H$311&lt;&gt;0,'[1]p2'!$H$311,"")</f>
        <v>Port/DCCT/0116/03</v>
      </c>
      <c r="O12" s="322"/>
      <c r="P12" s="322"/>
      <c r="Q12" s="323"/>
      <c r="R12" s="42">
        <f>IF('[1]p2'!$J$311&lt;&gt;0,'[1]p2'!$J$311,"")</f>
        <v>37883</v>
      </c>
      <c r="S12" s="42">
        <f>IF('[1]p2'!$K$311&lt;&gt;0,'[1]p2'!$K$311,"")</f>
      </c>
    </row>
    <row r="13" spans="1:19" s="53" customFormat="1" ht="13.5" customHeight="1">
      <c r="A13" s="321" t="str">
        <f>IF('[1]p2'!$A$315&lt;&gt;0,'[1]p2'!$A$315,"")</f>
        <v>Graduação em Economia</v>
      </c>
      <c r="B13" s="322"/>
      <c r="C13" s="322"/>
      <c r="D13" s="322"/>
      <c r="E13" s="323"/>
      <c r="F13" s="321" t="str">
        <f>IF('[1]p2'!$B$316&lt;&gt;0,'[1]p2'!$B$316,"")</f>
        <v>Participação em Colegiado de Curso como membro suplente</v>
      </c>
      <c r="G13" s="322"/>
      <c r="H13" s="322"/>
      <c r="I13" s="322"/>
      <c r="J13" s="322"/>
      <c r="K13" s="322"/>
      <c r="L13" s="322"/>
      <c r="M13" s="323"/>
      <c r="N13" s="321" t="str">
        <f>IF('[1]p2'!$H$315&lt;&gt;0,'[1]p2'!$H$315,"")</f>
        <v>Port/DCCT/125/03</v>
      </c>
      <c r="O13" s="322"/>
      <c r="P13" s="322"/>
      <c r="Q13" s="323"/>
      <c r="R13" s="42">
        <f>IF('[1]p2'!$J$315&lt;&gt;0,'[1]p2'!$J$315,"")</f>
        <v>37883</v>
      </c>
      <c r="S13" s="42">
        <f>IF('[1]p2'!$K$315&lt;&gt;0,'[1]p2'!$K$315,"")</f>
      </c>
    </row>
    <row r="14" spans="1:19" s="3" customFormat="1" ht="13.5" customHeight="1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</row>
    <row r="15" spans="1:19" s="53" customFormat="1" ht="13.5" customHeight="1">
      <c r="A15" s="341" t="str">
        <f>T('[1]p5'!$C$13:$G$13)</f>
        <v>Antônio José da Silva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</row>
    <row r="16" spans="1:19" s="53" customFormat="1" ht="13.5" customHeight="1">
      <c r="A16" s="321" t="str">
        <f>IF('[1]p5'!$A$311&lt;&gt;0,'[1]p5'!$A$311,"")</f>
        <v>Pós-Graduação em Matemática</v>
      </c>
      <c r="B16" s="322"/>
      <c r="C16" s="322"/>
      <c r="D16" s="322"/>
      <c r="E16" s="323"/>
      <c r="F16" s="321" t="str">
        <f>IF('[1]p5'!$B$312&lt;&gt;0,'[1]p5'!$B$312,"")</f>
        <v>Participação em Colegiado de Curso como membro titular, exceto membro nato</v>
      </c>
      <c r="G16" s="322"/>
      <c r="H16" s="322"/>
      <c r="I16" s="322"/>
      <c r="J16" s="322"/>
      <c r="K16" s="322"/>
      <c r="L16" s="322"/>
      <c r="M16" s="323"/>
      <c r="N16" s="321" t="str">
        <f>IF('[1]p5'!$H$311&lt;&gt;0,'[1]p5'!$H$311,"")</f>
        <v>Port./DCCT/227/02</v>
      </c>
      <c r="O16" s="322"/>
      <c r="P16" s="322"/>
      <c r="Q16" s="323"/>
      <c r="R16" s="42">
        <f>IF('[1]p5'!$J$311&lt;&gt;0,'[1]p5'!$J$311,"")</f>
        <v>37974</v>
      </c>
      <c r="S16" s="42">
        <f>IF('[1]p5'!$K$311&lt;&gt;0,'[1]p5'!$K$311,"")</f>
      </c>
    </row>
    <row r="17" spans="1:19" s="53" customFormat="1" ht="13.5" customHeight="1">
      <c r="A17" s="321" t="str">
        <f>IF('[1]p5'!$A$315&lt;&gt;0,'[1]p5'!$A$315,"")</f>
        <v>Membro da Câmara Superior de Ensino da UFCG</v>
      </c>
      <c r="B17" s="322"/>
      <c r="C17" s="322"/>
      <c r="D17" s="322"/>
      <c r="E17" s="323"/>
      <c r="F17" s="321" t="str">
        <f>IF('[1]p5'!$B$316&lt;&gt;0,'[1]p5'!$B$316,"")</f>
        <v>Participação em conselhos superiores como suplente</v>
      </c>
      <c r="G17" s="322"/>
      <c r="H17" s="322"/>
      <c r="I17" s="322"/>
      <c r="J17" s="322"/>
      <c r="K17" s="322"/>
      <c r="L17" s="322"/>
      <c r="M17" s="323"/>
      <c r="N17" s="321">
        <f>IF('[1]p5'!$H$315&lt;&gt;0,'[1]p5'!$H$315,"")</f>
      </c>
      <c r="O17" s="322"/>
      <c r="P17" s="322"/>
      <c r="Q17" s="323"/>
      <c r="R17" s="42">
        <f>IF('[1]p5'!$J$315&lt;&gt;0,'[1]p5'!$J$315,"")</f>
      </c>
      <c r="S17" s="42">
        <f>IF('[1]p5'!$K$315&lt;&gt;0,'[1]p5'!$K$315,"")</f>
      </c>
    </row>
    <row r="18" spans="1:19" s="3" customFormat="1" ht="13.5" customHeight="1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</row>
    <row r="19" spans="1:19" s="53" customFormat="1" ht="13.5" customHeight="1">
      <c r="A19" s="341" t="str">
        <f>T('[1]p8'!$C$13:$G$13)</f>
        <v>Aparecido Jesuino de Souza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</row>
    <row r="20" spans="1:19" s="53" customFormat="1" ht="13.5" customHeight="1">
      <c r="A20" s="321" t="str">
        <f>IF('[1]p8'!$A$311&lt;&gt;0,'[1]p8'!$A$311,"")</f>
        <v>Doutorado em Recursos Naturais</v>
      </c>
      <c r="B20" s="322"/>
      <c r="C20" s="322"/>
      <c r="D20" s="322"/>
      <c r="E20" s="323"/>
      <c r="F20" s="321" t="str">
        <f>IF('[1]p8'!$B$312&lt;&gt;0,'[1]p8'!$B$312,"")</f>
        <v>Participação em Colegiado de Curso como membro titular, exceto membro nato</v>
      </c>
      <c r="G20" s="322"/>
      <c r="H20" s="322"/>
      <c r="I20" s="322"/>
      <c r="J20" s="322"/>
      <c r="K20" s="322"/>
      <c r="L20" s="322"/>
      <c r="M20" s="323"/>
      <c r="N20" s="321" t="str">
        <f>IF('[1]p8'!$H$311&lt;&gt;0,'[1]p8'!$H$311,"")</f>
        <v>Port/DCCT/178/02-127/03</v>
      </c>
      <c r="O20" s="322"/>
      <c r="P20" s="322"/>
      <c r="Q20" s="323"/>
      <c r="R20" s="42">
        <f>IF('[1]p8'!$J$311&lt;&gt;0,'[1]p8'!$J$311,"")</f>
        <v>37536</v>
      </c>
      <c r="S20" s="42">
        <f>IF('[1]p8'!$K$311&lt;&gt;0,'[1]p8'!$K$311,"")</f>
      </c>
    </row>
    <row r="21" spans="1:19" s="53" customFormat="1" ht="13.5" customHeight="1">
      <c r="A21" s="321" t="str">
        <f>IF('[1]p8'!$A$315&lt;&gt;0,'[1]p8'!$A$315,"")</f>
        <v>Pós-Graduação em Eng. Mecânica</v>
      </c>
      <c r="B21" s="322"/>
      <c r="C21" s="322"/>
      <c r="D21" s="322"/>
      <c r="E21" s="323"/>
      <c r="F21" s="321" t="str">
        <f>IF('[1]p8'!$B$316&lt;&gt;0,'[1]p8'!$B$316,"")</f>
        <v>Participação em Colegiado de Curso como membro suplente</v>
      </c>
      <c r="G21" s="322"/>
      <c r="H21" s="322"/>
      <c r="I21" s="322"/>
      <c r="J21" s="322"/>
      <c r="K21" s="322"/>
      <c r="L21" s="322"/>
      <c r="M21" s="323"/>
      <c r="N21" s="321" t="str">
        <f>IF('[1]p8'!$H$315&lt;&gt;0,'[1]p8'!$H$315,"")</f>
        <v>Port/DCCT/128/03</v>
      </c>
      <c r="O21" s="322"/>
      <c r="P21" s="322"/>
      <c r="Q21" s="323"/>
      <c r="R21" s="42">
        <f>IF('[1]p8'!$J$315&lt;&gt;0,'[1]p8'!$J$315,"")</f>
        <v>37883</v>
      </c>
      <c r="S21" s="42">
        <f>IF('[1]p8'!$K$315&lt;&gt;0,'[1]p8'!$K$315,"")</f>
      </c>
    </row>
    <row r="22" spans="1:19" s="53" customFormat="1" ht="13.5" customHeight="1">
      <c r="A22" s="321" t="str">
        <f>IF('[1]p8'!$A$319&lt;&gt;0,'[1]p8'!$A$319,"")</f>
        <v>Pós-Graduação em Matemática</v>
      </c>
      <c r="B22" s="322"/>
      <c r="C22" s="322"/>
      <c r="D22" s="322"/>
      <c r="E22" s="323"/>
      <c r="F22" s="321" t="str">
        <f>IF('[1]p8'!$B$320&lt;&gt;0,'[1]p8'!$B$320,"")</f>
        <v>Participação em Colegiado de Curso como membro titular, exceto membro nato</v>
      </c>
      <c r="G22" s="322"/>
      <c r="H22" s="322"/>
      <c r="I22" s="322"/>
      <c r="J22" s="322"/>
      <c r="K22" s="322"/>
      <c r="L22" s="322"/>
      <c r="M22" s="323"/>
      <c r="N22" s="321" t="str">
        <f>IF('[1]p8'!$H$319&lt;&gt;0,'[1]p8'!$H$319,"")</f>
        <v>Port/DCCT/No228/02</v>
      </c>
      <c r="O22" s="322"/>
      <c r="P22" s="322"/>
      <c r="Q22" s="323"/>
      <c r="R22" s="42">
        <f>IF('[1]p8'!$J$319&lt;&gt;0,'[1]p8'!$J$319,"")</f>
        <v>37609</v>
      </c>
      <c r="S22" s="42">
        <f>IF('[1]p8'!$K$319&lt;&gt;0,'[1]p8'!$K$319,"")</f>
      </c>
    </row>
    <row r="23" spans="1:19" s="3" customFormat="1" ht="13.5" customHeight="1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</row>
    <row r="24" spans="1:19" s="53" customFormat="1" ht="13.5" customHeight="1">
      <c r="A24" s="341" t="str">
        <f>T('[1]p10'!$C$13:$G$13)</f>
        <v>Claudianor Oliveira Alves</v>
      </c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</row>
    <row r="25" spans="1:19" s="53" customFormat="1" ht="13.5" customHeight="1">
      <c r="A25" s="321" t="str">
        <f>IF('[1]p10'!$A$311&lt;&gt;0,'[1]p10'!$A$311,"")</f>
        <v>Recursos Naturais (Doutorado)</v>
      </c>
      <c r="B25" s="322"/>
      <c r="C25" s="322"/>
      <c r="D25" s="322"/>
      <c r="E25" s="323"/>
      <c r="F25" s="321" t="str">
        <f>IF('[1]p10'!$B$312&lt;&gt;0,'[1]p10'!$B$312,"")</f>
        <v>Participação em Colegiado de Curso como membro suplente</v>
      </c>
      <c r="G25" s="322"/>
      <c r="H25" s="322"/>
      <c r="I25" s="322"/>
      <c r="J25" s="322"/>
      <c r="K25" s="322"/>
      <c r="L25" s="322"/>
      <c r="M25" s="323"/>
      <c r="N25" s="321" t="str">
        <f>IF('[1]p10'!$H$311&lt;&gt;0,'[1]p10'!$H$311,"")</f>
        <v>Portaria/DCCT/No.127/03</v>
      </c>
      <c r="O25" s="322"/>
      <c r="P25" s="322"/>
      <c r="Q25" s="323"/>
      <c r="R25" s="42">
        <f>IF('[1]p10'!$J$311&lt;&gt;0,'[1]p10'!$J$311,"")</f>
        <v>37883</v>
      </c>
      <c r="S25" s="42">
        <f>IF('[1]p10'!$K$311&lt;&gt;0,'[1]p10'!$K$311,"")</f>
      </c>
    </row>
    <row r="26" spans="1:19" s="53" customFormat="1" ht="13.5" customHeight="1">
      <c r="A26" s="321" t="str">
        <f>IF('[1]p10'!$A$315&lt;&gt;0,'[1]p10'!$A$315,"")</f>
        <v>Pós-Graduação em Eng. Quimica</v>
      </c>
      <c r="B26" s="322"/>
      <c r="C26" s="322"/>
      <c r="D26" s="322"/>
      <c r="E26" s="323"/>
      <c r="F26" s="321" t="str">
        <f>IF('[1]p10'!$B$316&lt;&gt;0,'[1]p10'!$B$316,"")</f>
        <v>Participação em Colegiado de Curso como membro titular, exceto membro nato</v>
      </c>
      <c r="G26" s="322"/>
      <c r="H26" s="322"/>
      <c r="I26" s="322"/>
      <c r="J26" s="322"/>
      <c r="K26" s="322"/>
      <c r="L26" s="322"/>
      <c r="M26" s="323"/>
      <c r="N26" s="321" t="str">
        <f>IF('[1]p10'!$H$315&lt;&gt;0,'[1]p10'!$H$315,"")</f>
        <v>Portaria/DCCT/No.134/03</v>
      </c>
      <c r="O26" s="322"/>
      <c r="P26" s="322"/>
      <c r="Q26" s="323"/>
      <c r="R26" s="42" t="str">
        <f>IF('[1]p10'!$J$315&lt;&gt;0,'[1]p10'!$J$315,"")</f>
        <v>17/1003</v>
      </c>
      <c r="S26" s="42">
        <f>IF('[1]p10'!$K$315&lt;&gt;0,'[1]p10'!$K$315,"")</f>
      </c>
    </row>
    <row r="27" spans="1:19" s="53" customFormat="1" ht="13.5" customHeight="1">
      <c r="A27" s="321" t="str">
        <f>IF('[1]p10'!$A$319&lt;&gt;0,'[1]p10'!$A$319,"")</f>
        <v>Pós-Graduação em Matemática</v>
      </c>
      <c r="B27" s="322"/>
      <c r="C27" s="322"/>
      <c r="D27" s="322"/>
      <c r="E27" s="323"/>
      <c r="F27" s="321" t="str">
        <f>IF('[1]p10'!$B$320&lt;&gt;0,'[1]p10'!$B$320,"")</f>
        <v>Participação em Colegiado de Curso como membro suplente</v>
      </c>
      <c r="G27" s="322"/>
      <c r="H27" s="322"/>
      <c r="I27" s="322"/>
      <c r="J27" s="322"/>
      <c r="K27" s="322"/>
      <c r="L27" s="322"/>
      <c r="M27" s="323"/>
      <c r="N27" s="321" t="str">
        <f>IF('[1]p10'!$H$319&lt;&gt;0,'[1]p10'!$H$319,"")</f>
        <v>Port./DCCT/No229/02</v>
      </c>
      <c r="O27" s="322"/>
      <c r="P27" s="322"/>
      <c r="Q27" s="323"/>
      <c r="R27" s="42">
        <f>IF('[1]p10'!$J$319&lt;&gt;0,'[1]p10'!$J$319,"")</f>
        <v>37609</v>
      </c>
      <c r="S27" s="42">
        <f>IF('[1]p10'!$K$319&lt;&gt;0,'[1]p10'!$K$319,"")</f>
      </c>
    </row>
    <row r="28" spans="1:19" s="3" customFormat="1" ht="13.5" customHeight="1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</row>
    <row r="29" spans="1:19" s="53" customFormat="1" ht="13.5" customHeight="1">
      <c r="A29" s="341" t="str">
        <f>T('[1]p11'!$C$13:$G$13)</f>
        <v>Daniel Cordeiro de Morais Filho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</row>
    <row r="30" spans="1:19" s="53" customFormat="1" ht="13.5" customHeight="1">
      <c r="A30" s="321" t="str">
        <f>IF('[1]p11'!$A$311&lt;&gt;0,'[1]p11'!$A$311,"")</f>
        <v>Pós-Graduação em Engenharia Mecânica</v>
      </c>
      <c r="B30" s="322"/>
      <c r="C30" s="322"/>
      <c r="D30" s="322"/>
      <c r="E30" s="323"/>
      <c r="F30" s="321" t="str">
        <f>IF('[1]p11'!$B$312&lt;&gt;0,'[1]p11'!$B$312,"")</f>
        <v>Participação em Colegiado de Curso como membro titular, exceto membro nato</v>
      </c>
      <c r="G30" s="322"/>
      <c r="H30" s="322"/>
      <c r="I30" s="322"/>
      <c r="J30" s="322"/>
      <c r="K30" s="322"/>
      <c r="L30" s="322"/>
      <c r="M30" s="323"/>
      <c r="N30" s="321" t="str">
        <f>IF('[1]p11'!$H$311&lt;&gt;0,'[1]p11'!$H$311,"")</f>
        <v>Port/DCCT/No128/03</v>
      </c>
      <c r="O30" s="322"/>
      <c r="P30" s="322"/>
      <c r="Q30" s="323"/>
      <c r="R30" s="42">
        <f>IF('[1]p11'!$J$311&lt;&gt;0,'[1]p11'!$J$311,"")</f>
        <v>37883</v>
      </c>
      <c r="S30" s="42">
        <f>IF('[1]p11'!$K$311&lt;&gt;0,'[1]p11'!$K$311,"")</f>
      </c>
    </row>
    <row r="31" spans="1:19" s="53" customFormat="1" ht="13.5" customHeight="1">
      <c r="A31" s="321" t="str">
        <f>IF('[1]p11'!$A$315&lt;&gt;0,'[1]p11'!$A$315,"")</f>
        <v>Graduação em Engenharia de Minas</v>
      </c>
      <c r="B31" s="322"/>
      <c r="C31" s="322"/>
      <c r="D31" s="322"/>
      <c r="E31" s="323"/>
      <c r="F31" s="321" t="str">
        <f>IF('[1]p11'!$B$316&lt;&gt;0,'[1]p11'!$B$316,"")</f>
        <v>Participação em Colegiado de Curso como membro suplente</v>
      </c>
      <c r="G31" s="322"/>
      <c r="H31" s="322"/>
      <c r="I31" s="322"/>
      <c r="J31" s="322"/>
      <c r="K31" s="322"/>
      <c r="L31" s="322"/>
      <c r="M31" s="323"/>
      <c r="N31" s="321" t="str">
        <f>IF('[1]p11'!$H$315&lt;&gt;0,'[1]p11'!$H$315,"")</f>
        <v>Port/DCCT/No121/03</v>
      </c>
      <c r="O31" s="322"/>
      <c r="P31" s="322"/>
      <c r="Q31" s="323"/>
      <c r="R31" s="42">
        <f>IF('[1]p11'!$J$315&lt;&gt;0,'[1]p11'!$J$315,"")</f>
        <v>37883</v>
      </c>
      <c r="S31" s="42">
        <f>IF('[1]p11'!$K$315&lt;&gt;0,'[1]p11'!$K$315,"")</f>
      </c>
    </row>
    <row r="32" spans="1:19" s="53" customFormat="1" ht="13.5" customHeight="1">
      <c r="A32" s="321" t="str">
        <f>IF('[1]p11'!$A$319&lt;&gt;0,'[1]p11'!$A$319,"")</f>
        <v>Pós-Graduação em Matemática </v>
      </c>
      <c r="B32" s="322"/>
      <c r="C32" s="322"/>
      <c r="D32" s="322"/>
      <c r="E32" s="323"/>
      <c r="F32" s="321" t="str">
        <f>IF('[1]p11'!$B$320&lt;&gt;0,'[1]p11'!$B$320,"")</f>
        <v>Participação em Colegiado de Curso como membro titular, exceto membro nato</v>
      </c>
      <c r="G32" s="322"/>
      <c r="H32" s="322"/>
      <c r="I32" s="322"/>
      <c r="J32" s="322"/>
      <c r="K32" s="322"/>
      <c r="L32" s="322"/>
      <c r="M32" s="323"/>
      <c r="N32" s="321" t="str">
        <f>IF('[1]p11'!$H$319&lt;&gt;0,'[1]p11'!$H$319,"")</f>
        <v>Port/DCCT/No226/02 </v>
      </c>
      <c r="O32" s="322"/>
      <c r="P32" s="322"/>
      <c r="Q32" s="323"/>
      <c r="R32" s="42">
        <f>IF('[1]p11'!$J$319&lt;&gt;0,'[1]p11'!$J$319,"")</f>
        <v>37609</v>
      </c>
      <c r="S32" s="42">
        <f>IF('[1]p11'!$K$319&lt;&gt;0,'[1]p11'!$K$319,"")</f>
      </c>
    </row>
    <row r="33" spans="1:19" s="3" customFormat="1" ht="13.5" customHeight="1">
      <c r="A33" s="351"/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</row>
    <row r="34" spans="1:19" s="53" customFormat="1" ht="13.5" customHeight="1">
      <c r="A34" s="341" t="str">
        <f>T('[1]p12'!$C$13:$G$13)</f>
        <v>Daniel Marinho Pellegrino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</row>
    <row r="35" spans="1:19" s="53" customFormat="1" ht="13.5" customHeight="1">
      <c r="A35" s="321" t="str">
        <f>IF('[1]p12'!$A$311&lt;&gt;0,'[1]p12'!$A$311,"")</f>
        <v>Graduação em Matemática</v>
      </c>
      <c r="B35" s="322"/>
      <c r="C35" s="322"/>
      <c r="D35" s="322"/>
      <c r="E35" s="323"/>
      <c r="F35" s="321" t="str">
        <f>IF('[1]p12'!$B$312&lt;&gt;0,'[1]p12'!$B$312,"")</f>
        <v>Participação em Colegiado de Curso como membro titular, exceto membro nato</v>
      </c>
      <c r="G35" s="322"/>
      <c r="H35" s="322"/>
      <c r="I35" s="322"/>
      <c r="J35" s="322"/>
      <c r="K35" s="322"/>
      <c r="L35" s="322"/>
      <c r="M35" s="323"/>
      <c r="N35" s="321" t="str">
        <f>IF('[1]p12'!$H$311&lt;&gt;0,'[1]p12'!$H$311,"")</f>
        <v>Port/DCCT/No114/03</v>
      </c>
      <c r="O35" s="322"/>
      <c r="P35" s="322"/>
      <c r="Q35" s="323"/>
      <c r="R35" s="42">
        <f>IF('[1]p12'!$J$311&lt;&gt;0,'[1]p12'!$J$311,"")</f>
        <v>37883</v>
      </c>
      <c r="S35" s="42">
        <f>IF('[1]p12'!$K$311&lt;&gt;0,'[1]p12'!$K$311,"")</f>
      </c>
    </row>
    <row r="36" spans="1:19" s="53" customFormat="1" ht="13.5" customHeight="1">
      <c r="A36" s="321" t="str">
        <f>IF('[1]p12'!$A$315&lt;&gt;0,'[1]p12'!$A$315,"")</f>
        <v>Pós-Graduação em Meteorologia</v>
      </c>
      <c r="B36" s="322"/>
      <c r="C36" s="322"/>
      <c r="D36" s="322"/>
      <c r="E36" s="323"/>
      <c r="F36" s="321" t="str">
        <f>IF('[1]p12'!$B$316&lt;&gt;0,'[1]p12'!$B$316,"")</f>
        <v>Participação em Colegiado de Curso como membro suplente</v>
      </c>
      <c r="G36" s="322"/>
      <c r="H36" s="322"/>
      <c r="I36" s="322"/>
      <c r="J36" s="322"/>
      <c r="K36" s="322"/>
      <c r="L36" s="322"/>
      <c r="M36" s="323"/>
      <c r="N36" s="321" t="str">
        <f>IF('[1]p12'!$H$315&lt;&gt;0,'[1]p12'!$H$315,"")</f>
        <v>Port/DCCT/No130/03</v>
      </c>
      <c r="O36" s="322"/>
      <c r="P36" s="322"/>
      <c r="Q36" s="323"/>
      <c r="R36" s="42">
        <f>IF('[1]p12'!$J$315&lt;&gt;0,'[1]p12'!$J$315,"")</f>
        <v>37889</v>
      </c>
      <c r="S36" s="42">
        <f>IF('[1]p12'!$K$315&lt;&gt;0,'[1]p12'!$K$315,"")</f>
      </c>
    </row>
    <row r="37" spans="1:19" s="3" customFormat="1" ht="13.5" customHeight="1">
      <c r="A37" s="351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</row>
    <row r="38" spans="1:19" s="53" customFormat="1" ht="13.5" customHeight="1">
      <c r="A38" s="341" t="str">
        <f>T('[1]p13'!$C$13:$G$13)</f>
        <v>Florence Ayres Campello de Oliveira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</row>
    <row r="39" spans="1:19" s="53" customFormat="1" ht="13.5" customHeight="1">
      <c r="A39" s="321" t="str">
        <f>IF('[1]p13'!$A$311&lt;&gt;0,'[1]p13'!$A$311,"")</f>
        <v>Graduação em Engenharia Química</v>
      </c>
      <c r="B39" s="322"/>
      <c r="C39" s="322"/>
      <c r="D39" s="322"/>
      <c r="E39" s="323"/>
      <c r="F39" s="321" t="str">
        <f>IF('[1]p13'!$B$312&lt;&gt;0,'[1]p13'!$B$312,"")</f>
        <v>Participação em Colegiado de Curso como membro titular, exceto membro nato</v>
      </c>
      <c r="G39" s="322"/>
      <c r="H39" s="322"/>
      <c r="I39" s="322"/>
      <c r="J39" s="322"/>
      <c r="K39" s="322"/>
      <c r="L39" s="322"/>
      <c r="M39" s="323"/>
      <c r="N39" s="321" t="str">
        <f>IF('[1]p13'!$H$311&lt;&gt;0,'[1]p13'!$H$311,"")</f>
        <v>Port/DCCT/No122/03</v>
      </c>
      <c r="O39" s="322"/>
      <c r="P39" s="322"/>
      <c r="Q39" s="323"/>
      <c r="R39" s="42">
        <f>IF('[1]p13'!$J$311&lt;&gt;0,'[1]p13'!$J$311,"")</f>
        <v>37883</v>
      </c>
      <c r="S39" s="42">
        <f>IF('[1]p13'!$K$311&lt;&gt;0,'[1]p13'!$K$311,"")</f>
      </c>
    </row>
    <row r="40" spans="1:19" s="53" customFormat="1" ht="13.5" customHeight="1">
      <c r="A40" s="321" t="str">
        <f>IF('[1]p13'!$A$315&lt;&gt;0,'[1]p13'!$A$315,"")</f>
        <v>Graduação em Desenho Industrial</v>
      </c>
      <c r="B40" s="322"/>
      <c r="C40" s="322"/>
      <c r="D40" s="322"/>
      <c r="E40" s="323"/>
      <c r="F40" s="321" t="str">
        <f>IF('[1]p13'!$B$316&lt;&gt;0,'[1]p13'!$B$316,"")</f>
        <v>Participação em Colegiado de Curso como membro suplente</v>
      </c>
      <c r="G40" s="322"/>
      <c r="H40" s="322"/>
      <c r="I40" s="322"/>
      <c r="J40" s="322"/>
      <c r="K40" s="322"/>
      <c r="L40" s="322"/>
      <c r="M40" s="323"/>
      <c r="N40" s="321" t="str">
        <f>IF('[1]p13'!$H$315&lt;&gt;0,'[1]p13'!$H$315,"")</f>
        <v>Port/DCCT/No123/03</v>
      </c>
      <c r="O40" s="322"/>
      <c r="P40" s="322"/>
      <c r="Q40" s="323"/>
      <c r="R40" s="42">
        <f>IF('[1]p13'!$J$315&lt;&gt;0,'[1]p13'!$J$315,"")</f>
        <v>37883</v>
      </c>
      <c r="S40" s="42">
        <f>IF('[1]p13'!$K$315&lt;&gt;0,'[1]p13'!$K$315,"")</f>
      </c>
    </row>
    <row r="41" spans="1:19" s="3" customFormat="1" ht="13.5" customHeight="1">
      <c r="A41" s="351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</row>
    <row r="42" spans="1:19" s="53" customFormat="1" ht="13.5" customHeight="1">
      <c r="A42" s="341" t="str">
        <f>T('[1]p14'!$C$13:$G$13)</f>
        <v>Francisco Antônio Morais de Souza</v>
      </c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</row>
    <row r="43" spans="1:19" s="53" customFormat="1" ht="13.5" customHeight="1">
      <c r="A43" s="321" t="str">
        <f>IF('[1]p14'!$A$311&lt;&gt;0,'[1]p14'!$A$311,"")</f>
        <v>Graduação em Engenharia de Materiais</v>
      </c>
      <c r="B43" s="322"/>
      <c r="C43" s="322"/>
      <c r="D43" s="322"/>
      <c r="E43" s="323"/>
      <c r="F43" s="321" t="str">
        <f>IF('[1]p14'!$B$312&lt;&gt;0,'[1]p14'!$B$312,"")</f>
        <v>Participação em Colegiado de Curso como membro titular, exceto membro nato</v>
      </c>
      <c r="G43" s="322"/>
      <c r="H43" s="322"/>
      <c r="I43" s="322"/>
      <c r="J43" s="322"/>
      <c r="K43" s="322"/>
      <c r="L43" s="322"/>
      <c r="M43" s="323"/>
      <c r="N43" s="321" t="str">
        <f>IF('[1]p14'!$H$311&lt;&gt;0,'[1]p14'!$H$311,"")</f>
        <v>Port/DCCT/No120/03</v>
      </c>
      <c r="O43" s="322"/>
      <c r="P43" s="322"/>
      <c r="Q43" s="323"/>
      <c r="R43" s="42">
        <f>IF('[1]p14'!$J$311&lt;&gt;0,'[1]p14'!$J$311,"")</f>
        <v>37883</v>
      </c>
      <c r="S43" s="42">
        <f>IF('[1]p14'!$K$311&lt;&gt;0,'[1]p14'!$K$311,"")</f>
      </c>
    </row>
    <row r="44" spans="1:19" s="53" customFormat="1" ht="13.5" customHeight="1">
      <c r="A44" s="321" t="str">
        <f>IF('[1]p14'!$A$315&lt;&gt;0,'[1]p14'!$A$315,"")</f>
        <v>Graduação em Ciências da Computação</v>
      </c>
      <c r="B44" s="322"/>
      <c r="C44" s="322"/>
      <c r="D44" s="322"/>
      <c r="E44" s="323"/>
      <c r="F44" s="321" t="str">
        <f>IF('[1]p14'!$B$316&lt;&gt;0,'[1]p14'!$B$316,"")</f>
        <v>Participação em Colegiado de Curso como membro suplente</v>
      </c>
      <c r="G44" s="322"/>
      <c r="H44" s="322"/>
      <c r="I44" s="322"/>
      <c r="J44" s="322"/>
      <c r="K44" s="322"/>
      <c r="L44" s="322"/>
      <c r="M44" s="323"/>
      <c r="N44" s="321" t="str">
        <f>IF('[1]p14'!$H$315&lt;&gt;0,'[1]p14'!$H$315,"")</f>
        <v>Port/DCCT/No112/03</v>
      </c>
      <c r="O44" s="322"/>
      <c r="P44" s="322"/>
      <c r="Q44" s="323"/>
      <c r="R44" s="42">
        <f>IF('[1]p14'!$J$315&lt;&gt;0,'[1]p14'!$J$315,"")</f>
        <v>37883</v>
      </c>
      <c r="S44" s="42">
        <f>IF('[1]p14'!$K$315&lt;&gt;0,'[1]p14'!$K$315,"")</f>
      </c>
    </row>
    <row r="45" spans="1:19" s="53" customFormat="1" ht="13.5" customHeight="1">
      <c r="A45" s="321" t="str">
        <f>IF('[1]p14'!$A$319&lt;&gt;0,'[1]p14'!$A$319,"")</f>
        <v>Pós-Graduação em Matemática</v>
      </c>
      <c r="B45" s="322"/>
      <c r="C45" s="322"/>
      <c r="D45" s="322"/>
      <c r="E45" s="323"/>
      <c r="F45" s="321" t="str">
        <f>IF('[1]p14'!$B$320&lt;&gt;0,'[1]p14'!$B$320,"")</f>
        <v>Participação em Colegiado de Curso como membro suplente</v>
      </c>
      <c r="G45" s="322"/>
      <c r="H45" s="322"/>
      <c r="I45" s="322"/>
      <c r="J45" s="322"/>
      <c r="K45" s="322"/>
      <c r="L45" s="322"/>
      <c r="M45" s="323"/>
      <c r="N45" s="321" t="str">
        <f>IF('[1]p14'!$H$319&lt;&gt;0,'[1]p14'!$H$319,"")</f>
        <v>Port./DCCT/No227/02</v>
      </c>
      <c r="O45" s="322"/>
      <c r="P45" s="322"/>
      <c r="Q45" s="323"/>
      <c r="R45" s="42">
        <f>IF('[1]p14'!$J$319&lt;&gt;0,'[1]p14'!$J$319,"")</f>
        <v>37609</v>
      </c>
      <c r="S45" s="42">
        <f>IF('[1]p14'!$K$319&lt;&gt;0,'[1]p14'!$K$319,"")</f>
      </c>
    </row>
    <row r="46" spans="1:19" s="3" customFormat="1" ht="13.5" customHeight="1">
      <c r="A46" s="351"/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</row>
    <row r="47" spans="1:19" s="53" customFormat="1" ht="13.5" customHeight="1">
      <c r="A47" s="341" t="str">
        <f>T('[1]p17'!$C$13:$G$13)</f>
        <v>Izabel Maria Barbosa de Albuquerque</v>
      </c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</row>
    <row r="48" spans="1:19" s="53" customFormat="1" ht="13.5" customHeight="1">
      <c r="A48" s="321" t="str">
        <f>IF('[1]p17'!$A$311&lt;&gt;0,'[1]p17'!$A$311,"")</f>
        <v>Graduação em Economia</v>
      </c>
      <c r="B48" s="322"/>
      <c r="C48" s="322"/>
      <c r="D48" s="322"/>
      <c r="E48" s="323"/>
      <c r="F48" s="321" t="str">
        <f>IF('[1]p17'!$B$312&lt;&gt;0,'[1]p17'!$B$312,"")</f>
        <v>Participação em Colegiado de Curso como membro titular, exceto membro nato</v>
      </c>
      <c r="G48" s="322"/>
      <c r="H48" s="322"/>
      <c r="I48" s="322"/>
      <c r="J48" s="322"/>
      <c r="K48" s="322"/>
      <c r="L48" s="322"/>
      <c r="M48" s="323"/>
      <c r="N48" s="321" t="str">
        <f>IF('[1]p17'!$H$311&lt;&gt;0,'[1]p17'!$H$311,"")</f>
        <v>Portaria/DCCT/No.028/04</v>
      </c>
      <c r="O48" s="322"/>
      <c r="P48" s="322"/>
      <c r="Q48" s="323"/>
      <c r="R48" s="42">
        <f>IF('[1]p17'!$J$311&lt;&gt;0,'[1]p17'!$J$311,"")</f>
        <v>38064</v>
      </c>
      <c r="S48" s="42">
        <f>IF('[1]p17'!$K$311&lt;&gt;0,'[1]p17'!$K$311,"")</f>
      </c>
    </row>
    <row r="49" spans="1:19" s="53" customFormat="1" ht="13.5" customHeight="1">
      <c r="A49" s="321" t="str">
        <f>IF('[1]p17'!$A$315&lt;&gt;0,'[1]p17'!$A$315,"")</f>
        <v>Graduação em Administração</v>
      </c>
      <c r="B49" s="322"/>
      <c r="C49" s="322"/>
      <c r="D49" s="322"/>
      <c r="E49" s="323"/>
      <c r="F49" s="321" t="str">
        <f>IF('[1]p17'!$B$316&lt;&gt;0,'[1]p17'!$B$316,"")</f>
        <v>Participação em Colegiado de Curso como membro suplente</v>
      </c>
      <c r="G49" s="322"/>
      <c r="H49" s="322"/>
      <c r="I49" s="322"/>
      <c r="J49" s="322"/>
      <c r="K49" s="322"/>
      <c r="L49" s="322"/>
      <c r="M49" s="323"/>
      <c r="N49" s="321" t="str">
        <f>IF('[1]p17'!$H$315&lt;&gt;0,'[1]p17'!$H$315,"")</f>
        <v>Portaria/DCCT/No.027/04</v>
      </c>
      <c r="O49" s="322"/>
      <c r="P49" s="322"/>
      <c r="Q49" s="323"/>
      <c r="R49" s="42">
        <f>IF('[1]p17'!$J$315&lt;&gt;0,'[1]p17'!$J$315,"")</f>
        <v>38064</v>
      </c>
      <c r="S49" s="42">
        <f>IF('[1]p17'!$K$315&lt;&gt;0,'[1]p17'!$K$315,"")</f>
      </c>
    </row>
    <row r="50" spans="1:19" s="53" customFormat="1" ht="13.5" customHeight="1">
      <c r="A50" s="321">
        <f>IF('[1]p17'!$A$327&lt;&gt;0,'[1]p17'!$A$327,"")</f>
      </c>
      <c r="B50" s="322"/>
      <c r="C50" s="322"/>
      <c r="D50" s="322"/>
      <c r="E50" s="323"/>
      <c r="F50" s="321">
        <f>IF('[1]p17'!$B$328&lt;&gt;0,'[1]p17'!$B$328,"")</f>
      </c>
      <c r="G50" s="322"/>
      <c r="H50" s="322"/>
      <c r="I50" s="322"/>
      <c r="J50" s="322"/>
      <c r="K50" s="322"/>
      <c r="L50" s="322"/>
      <c r="M50" s="323"/>
      <c r="N50" s="321">
        <f>IF('[1]p17'!$H$327&lt;&gt;0,'[1]p17'!$H$327,"")</f>
      </c>
      <c r="O50" s="322"/>
      <c r="P50" s="322"/>
      <c r="Q50" s="323"/>
      <c r="R50" s="42">
        <f>IF('[1]p17'!$J$327&lt;&gt;0,'[1]p17'!$J$327,"")</f>
      </c>
      <c r="S50" s="42">
        <f>IF('[1]p17'!$K$327&lt;&gt;0,'[1]p17'!$K$327,"")</f>
      </c>
    </row>
    <row r="51" spans="1:19" s="3" customFormat="1" ht="13.5" customHeight="1">
      <c r="A51" s="351"/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</row>
    <row r="52" spans="1:19" s="53" customFormat="1" ht="13.5" customHeight="1">
      <c r="A52" s="341" t="str">
        <f>T('[1]p18'!$C$13:$G$13)</f>
        <v>Jaime Alves Barbosa Sobrinho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</row>
    <row r="53" spans="1:19" s="53" customFormat="1" ht="13.5" customHeight="1">
      <c r="A53" s="321" t="str">
        <f>IF('[1]p18'!$A$311&lt;&gt;0,'[1]p18'!$A$311,"")</f>
        <v>Graduação em Ciências da Computação</v>
      </c>
      <c r="B53" s="322"/>
      <c r="C53" s="322"/>
      <c r="D53" s="322"/>
      <c r="E53" s="323"/>
      <c r="F53" s="321" t="str">
        <f>IF('[1]p18'!$B$312&lt;&gt;0,'[1]p18'!$B$312,"")</f>
        <v>Participação em Colegiado de Curso como membro titular, exceto membro nato</v>
      </c>
      <c r="G53" s="322"/>
      <c r="H53" s="322"/>
      <c r="I53" s="322"/>
      <c r="J53" s="322"/>
      <c r="K53" s="322"/>
      <c r="L53" s="322"/>
      <c r="M53" s="323"/>
      <c r="N53" s="321" t="str">
        <f>IF('[1]p18'!$H$311&lt;&gt;0,'[1]p18'!$H$311,"")</f>
        <v>Port/DCCT/No112/03</v>
      </c>
      <c r="O53" s="322"/>
      <c r="P53" s="322"/>
      <c r="Q53" s="323"/>
      <c r="R53" s="42">
        <f>IF('[1]p18'!$J$311&lt;&gt;0,'[1]p18'!$J$311,"")</f>
        <v>37883</v>
      </c>
      <c r="S53" s="42">
        <f>IF('[1]p18'!$K$311&lt;&gt;0,'[1]p18'!$K$311,"")</f>
      </c>
    </row>
    <row r="54" spans="1:19" s="53" customFormat="1" ht="13.5" customHeight="1">
      <c r="A54" s="321" t="str">
        <f>IF('[1]p18'!$A$315&lt;&gt;0,'[1]p18'!$A$315,"")</f>
        <v>Graduação em Engenharia Química</v>
      </c>
      <c r="B54" s="322"/>
      <c r="C54" s="322"/>
      <c r="D54" s="322"/>
      <c r="E54" s="323"/>
      <c r="F54" s="321" t="str">
        <f>IF('[1]p18'!$B$316&lt;&gt;0,'[1]p18'!$B$316,"")</f>
        <v>Participação em Colegiado de Curso como membro suplente</v>
      </c>
      <c r="G54" s="322"/>
      <c r="H54" s="322"/>
      <c r="I54" s="322"/>
      <c r="J54" s="322"/>
      <c r="K54" s="322"/>
      <c r="L54" s="322"/>
      <c r="M54" s="323"/>
      <c r="N54" s="321" t="str">
        <f>IF('[1]p18'!$H$315&lt;&gt;0,'[1]p18'!$H$315,"")</f>
        <v>Port/DCCT/No122/03</v>
      </c>
      <c r="O54" s="322"/>
      <c r="P54" s="322"/>
      <c r="Q54" s="323"/>
      <c r="R54" s="42">
        <f>IF('[1]p18'!$J$315&lt;&gt;0,'[1]p18'!$J$315,"")</f>
        <v>37883</v>
      </c>
      <c r="S54" s="42">
        <f>IF('[1]p18'!$K$315&lt;&gt;0,'[1]p18'!$K$315,"")</f>
      </c>
    </row>
    <row r="55" spans="1:19" s="53" customFormat="1" ht="13.5" customHeight="1">
      <c r="A55" s="321" t="str">
        <f>IF('[1]p18'!$A$319&lt;&gt;0,'[1]p18'!$A$319,"")</f>
        <v>Pós-Graduação em Matemática</v>
      </c>
      <c r="B55" s="322"/>
      <c r="C55" s="322"/>
      <c r="D55" s="322"/>
      <c r="E55" s="323"/>
      <c r="F55" s="321" t="str">
        <f>IF('[1]p18'!$B$320&lt;&gt;0,'[1]p18'!$B$320,"")</f>
        <v>Participação em Colegiado de Curso como membro titular, exceto membro nato</v>
      </c>
      <c r="G55" s="322"/>
      <c r="H55" s="322"/>
      <c r="I55" s="322"/>
      <c r="J55" s="322"/>
      <c r="K55" s="322"/>
      <c r="L55" s="322"/>
      <c r="M55" s="323"/>
      <c r="N55" s="321" t="str">
        <f>IF('[1]p18'!$H$319&lt;&gt;0,'[1]p18'!$H$319,"")</f>
        <v>Port/DCCT/No229/02</v>
      </c>
      <c r="O55" s="322"/>
      <c r="P55" s="322"/>
      <c r="Q55" s="323"/>
      <c r="R55" s="42">
        <f>IF('[1]p18'!$J$319&lt;&gt;0,'[1]p18'!$J$319,"")</f>
        <v>37609</v>
      </c>
      <c r="S55" s="42">
        <f>IF('[1]p18'!$K$319&lt;&gt;0,'[1]p18'!$K$319,"")</f>
      </c>
    </row>
    <row r="56" spans="1:19" s="3" customFormat="1" ht="13.5" customHeight="1">
      <c r="A56" s="351"/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</row>
    <row r="57" spans="1:19" s="53" customFormat="1" ht="13.5" customHeight="1">
      <c r="A57" s="341" t="str">
        <f>T('[1]p19'!$C$13:$G$13)</f>
        <v>José de Arimatéia Fernandes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</row>
    <row r="58" spans="1:19" s="53" customFormat="1" ht="13.5" customHeight="1">
      <c r="A58" s="321" t="str">
        <f>IF('[1]p19'!$A$311&lt;&gt;0,'[1]p19'!$A$311,"")</f>
        <v>Pós-Graduação em Meteorologia</v>
      </c>
      <c r="B58" s="322"/>
      <c r="C58" s="322"/>
      <c r="D58" s="322"/>
      <c r="E58" s="323"/>
      <c r="F58" s="321" t="str">
        <f>IF('[1]p19'!$B$312&lt;&gt;0,'[1]p19'!$B$312,"")</f>
        <v>Participação em Colegiado de Curso como membro titular, exceto membro nato</v>
      </c>
      <c r="G58" s="322"/>
      <c r="H58" s="322"/>
      <c r="I58" s="322"/>
      <c r="J58" s="322"/>
      <c r="K58" s="322"/>
      <c r="L58" s="322"/>
      <c r="M58" s="323"/>
      <c r="N58" s="321" t="str">
        <f>IF('[1]p19'!$H$311&lt;&gt;0,'[1]p19'!$H$311,"")</f>
        <v>Port/DCCT/No130/03</v>
      </c>
      <c r="O58" s="322"/>
      <c r="P58" s="322"/>
      <c r="Q58" s="323"/>
      <c r="R58" s="42">
        <f>IF('[1]p19'!$J$311&lt;&gt;0,'[1]p19'!$J$311,"")</f>
        <v>37889</v>
      </c>
      <c r="S58" s="42">
        <f>IF('[1]p19'!$K$311&lt;&gt;0,'[1]p19'!$K$311,"")</f>
      </c>
    </row>
    <row r="59" spans="1:19" s="53" customFormat="1" ht="13.5" customHeight="1">
      <c r="A59" s="321" t="str">
        <f>IF('[1]p19'!$A$315&lt;&gt;0,'[1]p19'!$A$315,"")</f>
        <v>Pós-Graduação em Engenharia Química</v>
      </c>
      <c r="B59" s="322"/>
      <c r="C59" s="322"/>
      <c r="D59" s="322"/>
      <c r="E59" s="323"/>
      <c r="F59" s="321" t="str">
        <f>IF('[1]p19'!$B$316&lt;&gt;0,'[1]p19'!$B$316,"")</f>
        <v>Participação em Colegiado de Curso como membro suplente</v>
      </c>
      <c r="G59" s="322"/>
      <c r="H59" s="322"/>
      <c r="I59" s="322"/>
      <c r="J59" s="322"/>
      <c r="K59" s="322"/>
      <c r="L59" s="322"/>
      <c r="M59" s="323"/>
      <c r="N59" s="321" t="str">
        <f>IF('[1]p19'!$H$315&lt;&gt;0,'[1]p19'!$H$315,"")</f>
        <v>Port/DCCT/No134/03</v>
      </c>
      <c r="O59" s="322"/>
      <c r="P59" s="322"/>
      <c r="Q59" s="323"/>
      <c r="R59" s="42">
        <f>IF('[1]p19'!$J$315&lt;&gt;0,'[1]p19'!$J$315,"")</f>
        <v>37911</v>
      </c>
      <c r="S59" s="42">
        <f>IF('[1]p19'!$K$315&lt;&gt;0,'[1]p19'!$K$315,"")</f>
      </c>
    </row>
    <row r="60" spans="1:19" s="3" customFormat="1" ht="13.5" customHeight="1">
      <c r="A60" s="351"/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</row>
    <row r="61" spans="1:19" s="53" customFormat="1" ht="13.5" customHeight="1">
      <c r="A61" s="341" t="str">
        <f>T('[1]p21'!$C$13:$G$13)</f>
        <v>José Luiz Neto</v>
      </c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</row>
    <row r="62" spans="1:19" s="53" customFormat="1" ht="13.5" customHeight="1">
      <c r="A62" s="321" t="str">
        <f>IF('[1]p21'!$A$311&lt;&gt;0,'[1]p21'!$A$311,"")</f>
        <v>Graduação em Meteorologia</v>
      </c>
      <c r="B62" s="322"/>
      <c r="C62" s="322"/>
      <c r="D62" s="322"/>
      <c r="E62" s="323"/>
      <c r="F62" s="321" t="str">
        <f>IF('[1]p21'!$B$312&lt;&gt;0,'[1]p21'!$B$312,"")</f>
        <v>Participação em Colegiado de Curso como membro titular, exceto membro nato</v>
      </c>
      <c r="G62" s="322"/>
      <c r="H62" s="322"/>
      <c r="I62" s="322"/>
      <c r="J62" s="322"/>
      <c r="K62" s="322"/>
      <c r="L62" s="322"/>
      <c r="M62" s="323"/>
      <c r="N62" s="321" t="str">
        <f>IF('[1]p21'!$H$311&lt;&gt;0,'[1]p21'!$H$311,"")</f>
        <v>Port/DCCT/No115/03</v>
      </c>
      <c r="O62" s="322"/>
      <c r="P62" s="322"/>
      <c r="Q62" s="323"/>
      <c r="R62" s="42">
        <f>IF('[1]p21'!$J$311&lt;&gt;0,'[1]p21'!$J$311,"")</f>
        <v>37883</v>
      </c>
      <c r="S62" s="42" t="str">
        <f>IF('[1]p21'!$K$311&lt;&gt;0,'[1]p21'!$K$311,"")</f>
        <v>xx/xx/04</v>
      </c>
    </row>
    <row r="63" spans="1:19" s="53" customFormat="1" ht="13.5" customHeight="1">
      <c r="A63" s="321" t="str">
        <f>IF('[1]p21'!$A$315&lt;&gt;0,'[1]p21'!$A$315,"")</f>
        <v>Bacharelado em Física</v>
      </c>
      <c r="B63" s="322"/>
      <c r="C63" s="322"/>
      <c r="D63" s="322"/>
      <c r="E63" s="323"/>
      <c r="F63" s="321" t="str">
        <f>IF('[1]p21'!$B$316&lt;&gt;0,'[1]p21'!$B$316,"")</f>
        <v>Participação em Colegiado de Curso como membro suplente</v>
      </c>
      <c r="G63" s="322"/>
      <c r="H63" s="322"/>
      <c r="I63" s="322"/>
      <c r="J63" s="322"/>
      <c r="K63" s="322"/>
      <c r="L63" s="322"/>
      <c r="M63" s="323"/>
      <c r="N63" s="321" t="str">
        <f>IF('[1]p21'!$H$315&lt;&gt;0,'[1]p21'!$H$315,"")</f>
        <v>Port/DCCT/No113/03</v>
      </c>
      <c r="O63" s="322"/>
      <c r="P63" s="322"/>
      <c r="Q63" s="323"/>
      <c r="R63" s="42">
        <f>IF('[1]p21'!$J$315&lt;&gt;0,'[1]p21'!$J$315,"")</f>
        <v>37883</v>
      </c>
      <c r="S63" s="42" t="str">
        <f>IF('[1]p21'!$K$315&lt;&gt;0,'[1]p21'!$K$315,"")</f>
        <v>xx/xx/04</v>
      </c>
    </row>
    <row r="64" spans="1:19" s="3" customFormat="1" ht="13.5" customHeight="1">
      <c r="A64" s="351"/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</row>
    <row r="65" spans="1:19" s="53" customFormat="1" ht="13.5" customHeight="1">
      <c r="A65" s="341" t="str">
        <f>T('[1]p22'!$C$13:$G$13)</f>
        <v>Joseilson Raimundo de Lima</v>
      </c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</row>
    <row r="66" spans="1:19" s="53" customFormat="1" ht="13.5" customHeight="1">
      <c r="A66" s="321" t="str">
        <f>IF('[1]p22'!$A$311&lt;&gt;0,'[1]p22'!$A$311,"")</f>
        <v>Graduação em Desenho Industrial</v>
      </c>
      <c r="B66" s="322"/>
      <c r="C66" s="322"/>
      <c r="D66" s="322"/>
      <c r="E66" s="323"/>
      <c r="F66" s="321" t="str">
        <f>IF('[1]p22'!$B$312&lt;&gt;0,'[1]p22'!$B$312,"")</f>
        <v>Participação em Colegiado de Curso como membro titular, exceto membro nato</v>
      </c>
      <c r="G66" s="322"/>
      <c r="H66" s="322"/>
      <c r="I66" s="322"/>
      <c r="J66" s="322"/>
      <c r="K66" s="322"/>
      <c r="L66" s="322"/>
      <c r="M66" s="323"/>
      <c r="N66" s="321" t="str">
        <f>IF('[1]p22'!$H$311&lt;&gt;0,'[1]p22'!$H$311,"")</f>
        <v>Port/DCCT/No123/03</v>
      </c>
      <c r="O66" s="322"/>
      <c r="P66" s="322"/>
      <c r="Q66" s="323"/>
      <c r="R66" s="42">
        <f>IF('[1]p22'!$J$311&lt;&gt;0,'[1]p22'!$J$311,"")</f>
        <v>37883</v>
      </c>
      <c r="S66" s="42">
        <f>IF('[1]p22'!$K$311&lt;&gt;0,'[1]p22'!$K$311,"")</f>
      </c>
    </row>
    <row r="67" spans="1:19" s="53" customFormat="1" ht="13.5" customHeight="1">
      <c r="A67" s="321" t="str">
        <f>IF('[1]p22'!$A$315&lt;&gt;0,'[1]p22'!$A$315,"")</f>
        <v>Graduação em Engenharia Mecânica</v>
      </c>
      <c r="B67" s="322"/>
      <c r="C67" s="322"/>
      <c r="D67" s="322"/>
      <c r="E67" s="323"/>
      <c r="F67" s="321" t="str">
        <f>IF('[1]p22'!$B$316&lt;&gt;0,'[1]p22'!$B$316,"")</f>
        <v>Participação em Colegiado de Curso como membro suplente</v>
      </c>
      <c r="G67" s="322"/>
      <c r="H67" s="322"/>
      <c r="I67" s="322"/>
      <c r="J67" s="322"/>
      <c r="K67" s="322"/>
      <c r="L67" s="322"/>
      <c r="M67" s="323"/>
      <c r="N67" s="321" t="str">
        <f>IF('[1]p22'!$H$315&lt;&gt;0,'[1]p22'!$H$315,"")</f>
        <v>Port/DCCT/No119/03</v>
      </c>
      <c r="O67" s="322"/>
      <c r="P67" s="322"/>
      <c r="Q67" s="323"/>
      <c r="R67" s="42">
        <f>IF('[1]p22'!$J$315&lt;&gt;0,'[1]p22'!$J$315,"")</f>
        <v>37883</v>
      </c>
      <c r="S67" s="42">
        <f>IF('[1]p22'!$K$315&lt;&gt;0,'[1]p22'!$K$315,"")</f>
      </c>
    </row>
    <row r="68" spans="1:19" s="3" customFormat="1" ht="13.5" customHeight="1">
      <c r="A68" s="351"/>
      <c r="B68" s="351"/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</row>
    <row r="69" spans="1:19" s="53" customFormat="1" ht="13.5" customHeight="1">
      <c r="A69" s="341" t="str">
        <f>T('[1]p23'!$C$13:$G$13)</f>
        <v>Luiz Mendes Albuquerque Neto</v>
      </c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</row>
    <row r="70" spans="1:19" s="53" customFormat="1" ht="13.5" customHeight="1">
      <c r="A70" s="321" t="str">
        <f>IF('[1]p23'!$A$311&lt;&gt;0,'[1]p23'!$A$311,"")</f>
        <v>Bacharelado em Física</v>
      </c>
      <c r="B70" s="322"/>
      <c r="C70" s="322"/>
      <c r="D70" s="322"/>
      <c r="E70" s="323"/>
      <c r="F70" s="321" t="str">
        <f>IF('[1]p23'!$B$312&lt;&gt;0,'[1]p23'!$B$312,"")</f>
        <v>Participação em Colegiado de Curso como membro titular, exceto membro nato</v>
      </c>
      <c r="G70" s="322"/>
      <c r="H70" s="322"/>
      <c r="I70" s="322"/>
      <c r="J70" s="322"/>
      <c r="K70" s="322"/>
      <c r="L70" s="322"/>
      <c r="M70" s="323"/>
      <c r="N70" s="321" t="str">
        <f>IF('[1]p23'!$H$311&lt;&gt;0,'[1]p23'!$H$311,"")</f>
        <v>Port/DCCT/No113/02</v>
      </c>
      <c r="O70" s="322"/>
      <c r="P70" s="322"/>
      <c r="Q70" s="323"/>
      <c r="R70" s="42">
        <f>IF('[1]p23'!$J$311&lt;&gt;0,'[1]p23'!$J$311,"")</f>
        <v>37883</v>
      </c>
      <c r="S70" s="42">
        <f>IF('[1]p23'!$K$311&lt;&gt;0,'[1]p23'!$K$311,"")</f>
      </c>
    </row>
    <row r="71" spans="1:19" s="53" customFormat="1" ht="13.5" customHeight="1">
      <c r="A71" s="321" t="str">
        <f>IF('[1]p23'!$A$315&lt;&gt;0,'[1]p23'!$A$315,"")</f>
        <v>Graduação em Engenharia Elétrica</v>
      </c>
      <c r="B71" s="322"/>
      <c r="C71" s="322"/>
      <c r="D71" s="322"/>
      <c r="E71" s="323"/>
      <c r="F71" s="321" t="str">
        <f>IF('[1]p23'!$B$316&lt;&gt;0,'[1]p23'!$B$316,"")</f>
        <v>Participação em Colegiado de Curso como membro suplente</v>
      </c>
      <c r="G71" s="322"/>
      <c r="H71" s="322"/>
      <c r="I71" s="322"/>
      <c r="J71" s="322"/>
      <c r="K71" s="322"/>
      <c r="L71" s="322"/>
      <c r="M71" s="323"/>
      <c r="N71" s="321" t="str">
        <f>IF('[1]p23'!$H$315&lt;&gt;0,'[1]p23'!$H$315,"")</f>
        <v>Port/DCCT/No118/03</v>
      </c>
      <c r="O71" s="322"/>
      <c r="P71" s="322"/>
      <c r="Q71" s="323"/>
      <c r="R71" s="42">
        <f>IF('[1]p23'!$J$315&lt;&gt;0,'[1]p23'!$J$315,"")</f>
        <v>37883</v>
      </c>
      <c r="S71" s="42">
        <f>IF('[1]p23'!$K$315&lt;&gt;0,'[1]p23'!$K$315,"")</f>
      </c>
    </row>
    <row r="72" spans="1:19" s="3" customFormat="1" ht="13.5" customHeight="1">
      <c r="A72" s="351"/>
      <c r="B72" s="351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</row>
    <row r="73" spans="1:19" s="53" customFormat="1" ht="13.5" customHeight="1">
      <c r="A73" s="341" t="str">
        <f>T('[1]p25'!$C$13:$G$13)</f>
        <v>Marisa de Sales Monteiro</v>
      </c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</row>
    <row r="74" spans="1:19" s="53" customFormat="1" ht="13.5" customHeight="1">
      <c r="A74" s="321" t="str">
        <f>IF('[1]p25'!$A$311&lt;&gt;0,'[1]p25'!$A$311,"")</f>
        <v>Graduação em Couros e Tanantes</v>
      </c>
      <c r="B74" s="322"/>
      <c r="C74" s="322"/>
      <c r="D74" s="322"/>
      <c r="E74" s="323"/>
      <c r="F74" s="321" t="str">
        <f>IF('[1]p25'!$B$312&lt;&gt;0,'[1]p25'!$B$312,"")</f>
        <v>Participação em Colegiado de Curso como membro titular, exceto membro nato</v>
      </c>
      <c r="G74" s="322"/>
      <c r="H74" s="322"/>
      <c r="I74" s="322"/>
      <c r="J74" s="322"/>
      <c r="K74" s="322"/>
      <c r="L74" s="322"/>
      <c r="M74" s="323"/>
      <c r="N74" s="321" t="str">
        <f>IF('[1]p25'!$H$311&lt;&gt;0,'[1]p25'!$H$311,"")</f>
        <v>Port/DCCT/No124/03</v>
      </c>
      <c r="O74" s="322"/>
      <c r="P74" s="322"/>
      <c r="Q74" s="323"/>
      <c r="R74" s="42">
        <f>IF('[1]p25'!$J$311&lt;&gt;0,'[1]p25'!$J$311,"")</f>
        <v>37883</v>
      </c>
      <c r="S74" s="42">
        <f>IF('[1]p25'!$K$311&lt;&gt;0,'[1]p25'!$K$311,"")</f>
      </c>
    </row>
    <row r="75" spans="1:19" s="53" customFormat="1" ht="13.5" customHeight="1">
      <c r="A75" s="321" t="str">
        <f>IF('[1]p25'!$A$315&lt;&gt;0,'[1]p25'!$A$315,"")</f>
        <v>Graduação em  Meteorologia</v>
      </c>
      <c r="B75" s="322"/>
      <c r="C75" s="322"/>
      <c r="D75" s="322"/>
      <c r="E75" s="323"/>
      <c r="F75" s="321" t="str">
        <f>IF('[1]p25'!$B$316&lt;&gt;0,'[1]p25'!$B$316,"")</f>
        <v>Participação em Colegiado de Curso como membro suplente</v>
      </c>
      <c r="G75" s="322"/>
      <c r="H75" s="322"/>
      <c r="I75" s="322"/>
      <c r="J75" s="322"/>
      <c r="K75" s="322"/>
      <c r="L75" s="322"/>
      <c r="M75" s="323"/>
      <c r="N75" s="321" t="str">
        <f>IF('[1]p25'!$H$315&lt;&gt;0,'[1]p25'!$H$315,"")</f>
        <v>Port/DCCT/No115/03</v>
      </c>
      <c r="O75" s="322"/>
      <c r="P75" s="322"/>
      <c r="Q75" s="323"/>
      <c r="R75" s="42">
        <f>IF('[1]p25'!$J$315&lt;&gt;0,'[1]p25'!$J$315,"")</f>
        <v>37883</v>
      </c>
      <c r="S75" s="42">
        <f>IF('[1]p25'!$K$315&lt;&gt;0,'[1]p25'!$K$315,"")</f>
      </c>
    </row>
    <row r="76" spans="1:19" s="3" customFormat="1" ht="13.5" customHeight="1">
      <c r="A76" s="351"/>
      <c r="B76" s="351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  <c r="S76" s="351"/>
    </row>
    <row r="77" spans="1:19" s="53" customFormat="1" ht="13.5" customHeight="1">
      <c r="A77" s="341" t="str">
        <f>T('[1]p26'!$C$13:$G$13)</f>
        <v>Miriam Costa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</row>
    <row r="78" spans="1:19" s="53" customFormat="1" ht="13.5" customHeight="1">
      <c r="A78" s="321" t="str">
        <f>IF('[1]p26'!$A$311&lt;&gt;0,'[1]p26'!$A$311,"")</f>
        <v>Graduação em Engenharia Mecânica</v>
      </c>
      <c r="B78" s="322"/>
      <c r="C78" s="322"/>
      <c r="D78" s="322"/>
      <c r="E78" s="323"/>
      <c r="F78" s="321" t="str">
        <f>IF('[1]p26'!$B$312&lt;&gt;0,'[1]p26'!$B$312,"")</f>
        <v>Participação em Colegiado de Curso como membro titular, exceto membro nato</v>
      </c>
      <c r="G78" s="322"/>
      <c r="H78" s="322"/>
      <c r="I78" s="322"/>
      <c r="J78" s="322"/>
      <c r="K78" s="322"/>
      <c r="L78" s="322"/>
      <c r="M78" s="323"/>
      <c r="N78" s="321" t="str">
        <f>IF('[1]p26'!$H$311&lt;&gt;0,'[1]p26'!$H$311,"")</f>
        <v>Port/DCCT/No119/03</v>
      </c>
      <c r="O78" s="322"/>
      <c r="P78" s="322"/>
      <c r="Q78" s="323"/>
      <c r="R78" s="42">
        <f>IF('[1]p26'!$J$311&lt;&gt;0,'[1]p26'!$J$311,"")</f>
        <v>37883</v>
      </c>
      <c r="S78" s="42">
        <f>IF('[1]p26'!$K$311&lt;&gt;0,'[1]p26'!$K$311,"")</f>
      </c>
    </row>
    <row r="79" spans="1:19" s="53" customFormat="1" ht="13.5" customHeight="1">
      <c r="A79" s="321" t="str">
        <f>IF('[1]p26'!$A$315&lt;&gt;0,'[1]p26'!$A$315,"")</f>
        <v>Graduação em Engenharia de Materiais</v>
      </c>
      <c r="B79" s="322"/>
      <c r="C79" s="322"/>
      <c r="D79" s="322"/>
      <c r="E79" s="323"/>
      <c r="F79" s="321" t="str">
        <f>IF('[1]p26'!$B$316&lt;&gt;0,'[1]p26'!$B$316,"")</f>
        <v>Participação em Colegiado de Curso como membro suplente</v>
      </c>
      <c r="G79" s="322"/>
      <c r="H79" s="322"/>
      <c r="I79" s="322"/>
      <c r="J79" s="322"/>
      <c r="K79" s="322"/>
      <c r="L79" s="322"/>
      <c r="M79" s="323"/>
      <c r="N79" s="321" t="str">
        <f>IF('[1]p26'!$H$315&lt;&gt;0,'[1]p26'!$H$315,"")</f>
        <v>Port/DCCT/No120/03</v>
      </c>
      <c r="O79" s="322"/>
      <c r="P79" s="322"/>
      <c r="Q79" s="323"/>
      <c r="R79" s="42">
        <f>IF('[1]p26'!$J$315&lt;&gt;0,'[1]p26'!$J$315,"")</f>
        <v>37883</v>
      </c>
      <c r="S79" s="42">
        <f>IF('[1]p26'!$K$315&lt;&gt;0,'[1]p26'!$K$315,"")</f>
      </c>
    </row>
    <row r="80" spans="1:19" s="3" customFormat="1" ht="13.5" customHeight="1">
      <c r="A80" s="351"/>
      <c r="B80" s="351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</row>
    <row r="81" spans="1:19" s="53" customFormat="1" ht="13.5" customHeight="1">
      <c r="A81" s="341" t="str">
        <f>T('[1]p27'!$C$13:$G$13)</f>
        <v>Rosana Marques da Silva</v>
      </c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</row>
    <row r="82" spans="1:19" s="53" customFormat="1" ht="13.5" customHeight="1">
      <c r="A82" s="321" t="str">
        <f>IF('[1]p27'!$A$311&lt;&gt;0,'[1]p27'!$A$311,"")</f>
        <v>Pós-Graduação em Matemática</v>
      </c>
      <c r="B82" s="322"/>
      <c r="C82" s="322"/>
      <c r="D82" s="322"/>
      <c r="E82" s="323"/>
      <c r="F82" s="321" t="str">
        <f>IF('[1]p27'!$B$312&lt;&gt;0,'[1]p27'!$B$312,"")</f>
        <v>Participação em Colegiado de Curso como membro suplente</v>
      </c>
      <c r="G82" s="322"/>
      <c r="H82" s="322"/>
      <c r="I82" s="322"/>
      <c r="J82" s="322"/>
      <c r="K82" s="322"/>
      <c r="L82" s="322"/>
      <c r="M82" s="323"/>
      <c r="N82" s="321" t="str">
        <f>IF('[1]p27'!$H$311&lt;&gt;0,'[1]p27'!$H$311,"")</f>
        <v>Port./DCCT/228/02</v>
      </c>
      <c r="O82" s="322"/>
      <c r="P82" s="322"/>
      <c r="Q82" s="323"/>
      <c r="R82" s="42">
        <f>IF('[1]p27'!$J$311&lt;&gt;0,'[1]p27'!$J$311,"")</f>
        <v>37609</v>
      </c>
      <c r="S82" s="42">
        <f>IF('[1]p27'!$K$311&lt;&gt;0,'[1]p27'!$K$311,"")</f>
      </c>
    </row>
    <row r="83" spans="1:19" s="3" customFormat="1" ht="13.5" customHeight="1">
      <c r="A83" s="351"/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</row>
    <row r="84" spans="1:19" s="53" customFormat="1" ht="13.5" customHeight="1">
      <c r="A84" s="341" t="str">
        <f>T('[1]p28'!$C$13:$G$13)</f>
        <v>Rosângela Silveira do Nascimento</v>
      </c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</row>
    <row r="85" spans="1:19" s="53" customFormat="1" ht="13.5" customHeight="1">
      <c r="A85" s="321" t="str">
        <f>IF('[1]p28'!$A$311&lt;&gt;0,'[1]p28'!$A$311,"")</f>
        <v>Graduação em Administração</v>
      </c>
      <c r="B85" s="322"/>
      <c r="C85" s="322"/>
      <c r="D85" s="322"/>
      <c r="E85" s="323"/>
      <c r="F85" s="321" t="str">
        <f>IF('[1]p28'!$B$312&lt;&gt;0,'[1]p28'!$B$312,"")</f>
        <v>Participação em Colegiado de Curso como membro titular, exceto membro nato</v>
      </c>
      <c r="G85" s="322"/>
      <c r="H85" s="322"/>
      <c r="I85" s="322"/>
      <c r="J85" s="322"/>
      <c r="K85" s="322"/>
      <c r="L85" s="322"/>
      <c r="M85" s="323"/>
      <c r="N85" s="321" t="str">
        <f>IF('[1]p28'!$H$311&lt;&gt;0,'[1]p28'!$H$311,"")</f>
        <v>Port/DCCT/No126/03</v>
      </c>
      <c r="O85" s="322"/>
      <c r="P85" s="322"/>
      <c r="Q85" s="323"/>
      <c r="R85" s="42">
        <f>IF('[1]p28'!$J$311&lt;&gt;0,'[1]p28'!$J$311,"")</f>
        <v>37883</v>
      </c>
      <c r="S85" s="42">
        <f>IF('[1]p28'!$K$311&lt;&gt;0,'[1]p28'!$K$311,"")</f>
      </c>
    </row>
    <row r="86" spans="1:19" s="53" customFormat="1" ht="13.5" customHeight="1">
      <c r="A86" s="321" t="str">
        <f>IF('[1]p28'!$A$315&lt;&gt;0,'[1]p28'!$A$315,"")</f>
        <v>Graduação em Engenharia Civil</v>
      </c>
      <c r="B86" s="322"/>
      <c r="C86" s="322"/>
      <c r="D86" s="322"/>
      <c r="E86" s="323"/>
      <c r="F86" s="321" t="str">
        <f>IF('[1]p28'!$B$316&lt;&gt;0,'[1]p28'!$B$316,"")</f>
        <v>Participação em Colegiado de Curso como membro suplente</v>
      </c>
      <c r="G86" s="322"/>
      <c r="H86" s="322"/>
      <c r="I86" s="322"/>
      <c r="J86" s="322"/>
      <c r="K86" s="322"/>
      <c r="L86" s="322"/>
      <c r="M86" s="323"/>
      <c r="N86" s="321" t="str">
        <f>IF('[1]p28'!$H$315&lt;&gt;0,'[1]p28'!$H$315,"")</f>
        <v>Port/DCCT/No117/03</v>
      </c>
      <c r="O86" s="322"/>
      <c r="P86" s="322"/>
      <c r="Q86" s="323"/>
      <c r="R86" s="42">
        <f>IF('[1]p28'!$J$315&lt;&gt;0,'[1]p28'!$J$315,"")</f>
        <v>37883</v>
      </c>
      <c r="S86" s="42">
        <f>IF('[1]p28'!$K$315&lt;&gt;0,'[1]p28'!$K$315,"")</f>
      </c>
    </row>
    <row r="87" spans="1:19" s="3" customFormat="1" ht="13.5" customHeight="1">
      <c r="A87" s="351"/>
      <c r="B87" s="351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</row>
    <row r="88" spans="1:19" s="53" customFormat="1" ht="13.5" customHeight="1">
      <c r="A88" s="341" t="str">
        <f>T('[1]p30'!$C$13:$G$13)</f>
        <v>Vandik Estevam Barbosa</v>
      </c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</row>
    <row r="89" spans="1:19" s="53" customFormat="1" ht="13.5" customHeight="1">
      <c r="A89" s="321" t="str">
        <f>IF('[1]p30'!$A$311&lt;&gt;0,'[1]p30'!$A$311,"")</f>
        <v>Graduação em Engenharia Civil</v>
      </c>
      <c r="B89" s="322"/>
      <c r="C89" s="322"/>
      <c r="D89" s="322"/>
      <c r="E89" s="323"/>
      <c r="F89" s="321" t="str">
        <f>IF('[1]p30'!$B$312&lt;&gt;0,'[1]p30'!$B$312,"")</f>
        <v>Participação em Colegiado de Curso como membro titular, exceto membro nato</v>
      </c>
      <c r="G89" s="322"/>
      <c r="H89" s="322"/>
      <c r="I89" s="322"/>
      <c r="J89" s="322"/>
      <c r="K89" s="322"/>
      <c r="L89" s="322"/>
      <c r="M89" s="323"/>
      <c r="N89" s="321" t="str">
        <f>IF('[1]p30'!$H$311&lt;&gt;0,'[1]p30'!$H$311,"")</f>
        <v>Port/DCCT/No117/03</v>
      </c>
      <c r="O89" s="322"/>
      <c r="P89" s="322"/>
      <c r="Q89" s="323"/>
      <c r="R89" s="42">
        <f>IF('[1]p30'!$J$311&lt;&gt;0,'[1]p30'!$J$311,"")</f>
        <v>37883</v>
      </c>
      <c r="S89" s="42">
        <f>IF('[1]p30'!$K$311&lt;&gt;0,'[1]p30'!$K$311,"")</f>
      </c>
    </row>
    <row r="90" spans="1:19" s="53" customFormat="1" ht="13.5" customHeight="1">
      <c r="A90" s="321" t="str">
        <f>IF('[1]p30'!$A$315&lt;&gt;0,'[1]p30'!$A$315,"")</f>
        <v>Graduação em  Couros e Tanantes</v>
      </c>
      <c r="B90" s="322"/>
      <c r="C90" s="322"/>
      <c r="D90" s="322"/>
      <c r="E90" s="323"/>
      <c r="F90" s="321" t="str">
        <f>IF('[1]p30'!$B$316&lt;&gt;0,'[1]p30'!$B$316,"")</f>
        <v>Participação em Colegiado de Curso como membro suplente</v>
      </c>
      <c r="G90" s="322"/>
      <c r="H90" s="322"/>
      <c r="I90" s="322"/>
      <c r="J90" s="322"/>
      <c r="K90" s="322"/>
      <c r="L90" s="322"/>
      <c r="M90" s="323"/>
      <c r="N90" s="321" t="str">
        <f>IF('[1]p30'!$H$315&lt;&gt;0,'[1]p30'!$H$315,"")</f>
        <v>Port/DCCT/No124/03</v>
      </c>
      <c r="O90" s="322"/>
      <c r="P90" s="322"/>
      <c r="Q90" s="323"/>
      <c r="R90" s="42">
        <f>IF('[1]p30'!$J$315&lt;&gt;0,'[1]p30'!$J$315,"")</f>
        <v>37883</v>
      </c>
      <c r="S90" s="42">
        <f>IF('[1]p30'!$K$315&lt;&gt;0,'[1]p30'!$K$315,"")</f>
      </c>
    </row>
    <row r="91" spans="1:19" s="3" customFormat="1" ht="13.5" customHeight="1">
      <c r="A91" s="351"/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</row>
    <row r="92" spans="1:19" s="53" customFormat="1" ht="13.5" customHeight="1">
      <c r="A92" s="341" t="str">
        <f>T('[1]p31'!$C$13:$G$13)</f>
        <v>Vânio Fragoso de Melo</v>
      </c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</row>
    <row r="93" spans="1:19" s="53" customFormat="1" ht="13.5" customHeight="1">
      <c r="A93" s="321" t="str">
        <f>IF('[1]p31'!$A$311&lt;&gt;0,'[1]p31'!$A$311,"")</f>
        <v>Graduação em Engenharia de Minas</v>
      </c>
      <c r="B93" s="322"/>
      <c r="C93" s="322"/>
      <c r="D93" s="322"/>
      <c r="E93" s="323"/>
      <c r="F93" s="321" t="str">
        <f>IF('[1]p31'!$B$312&lt;&gt;0,'[1]p31'!$B$312,"")</f>
        <v>Participação em Colegiado de Curso como membro titular, exceto membro nato</v>
      </c>
      <c r="G93" s="322"/>
      <c r="H93" s="322"/>
      <c r="I93" s="322"/>
      <c r="J93" s="322"/>
      <c r="K93" s="322"/>
      <c r="L93" s="322"/>
      <c r="M93" s="323"/>
      <c r="N93" s="321" t="str">
        <f>IF('[1]p31'!$H$311&lt;&gt;0,'[1]p31'!$H$311,"")</f>
        <v>Portaria/DCCT/No.026/04</v>
      </c>
      <c r="O93" s="322"/>
      <c r="P93" s="322"/>
      <c r="Q93" s="323"/>
      <c r="R93" s="42">
        <f>IF('[1]p31'!$J$311&lt;&gt;0,'[1]p31'!$J$311,"")</f>
        <v>38064</v>
      </c>
      <c r="S93" s="42">
        <f>IF('[1]p31'!$K$311&lt;&gt;0,'[1]p31'!$K$311,"")</f>
      </c>
    </row>
    <row r="94" spans="1:19" s="53" customFormat="1" ht="13.5" customHeight="1">
      <c r="A94" s="321" t="str">
        <f>IF('[1]p31'!$A$315&lt;&gt;0,'[1]p31'!$A$315,"")</f>
        <v>Graduação em Engenharia Agrícola</v>
      </c>
      <c r="B94" s="322"/>
      <c r="C94" s="322"/>
      <c r="D94" s="322"/>
      <c r="E94" s="323"/>
      <c r="F94" s="321" t="str">
        <f>IF('[1]p31'!$B$316&lt;&gt;0,'[1]p31'!$B$316,"")</f>
        <v>Participação em Colegiado de Curso como membro suplente</v>
      </c>
      <c r="G94" s="322"/>
      <c r="H94" s="322"/>
      <c r="I94" s="322"/>
      <c r="J94" s="322"/>
      <c r="K94" s="322"/>
      <c r="L94" s="322"/>
      <c r="M94" s="323"/>
      <c r="N94" s="321" t="str">
        <f>IF('[1]p31'!$H$315&lt;&gt;0,'[1]p31'!$H$315,"")</f>
        <v>Portaria/DCCT/No.025/2004</v>
      </c>
      <c r="O94" s="322"/>
      <c r="P94" s="322"/>
      <c r="Q94" s="323"/>
      <c r="R94" s="42">
        <f>IF('[1]p31'!$J$315&lt;&gt;0,'[1]p31'!$J$315,"")</f>
        <v>38064</v>
      </c>
      <c r="S94" s="42">
        <f>IF('[1]p31'!$K$315&lt;&gt;0,'[1]p31'!$K$315,"")</f>
      </c>
    </row>
    <row r="95" spans="1:19" s="53" customFormat="1" ht="13.5" customHeight="1">
      <c r="A95" s="321">
        <f>IF('[1]p50'!$A$327&lt;&gt;0,'[1]p50'!$A$327,"")</f>
      </c>
      <c r="B95" s="322"/>
      <c r="C95" s="322"/>
      <c r="D95" s="322"/>
      <c r="E95" s="323"/>
      <c r="F95" s="321">
        <f>IF('[1]p50'!$B$328&lt;&gt;0,'[1]p50'!$B$328,"")</f>
      </c>
      <c r="G95" s="322"/>
      <c r="H95" s="322"/>
      <c r="I95" s="322"/>
      <c r="J95" s="322"/>
      <c r="K95" s="322"/>
      <c r="L95" s="322"/>
      <c r="M95" s="323"/>
      <c r="N95" s="321">
        <f>IF('[1]p50'!$H$327&lt;&gt;0,'[1]p50'!$H$327,"")</f>
      </c>
      <c r="O95" s="322"/>
      <c r="P95" s="322"/>
      <c r="Q95" s="323"/>
      <c r="R95" s="42">
        <f>IF('[1]p50'!$J$327&lt;&gt;0,'[1]p50'!$J$327,"")</f>
      </c>
      <c r="S95" s="42">
        <f>IF('[1]p50'!$K$327&lt;&gt;0,'[1]p50'!$K$327,"")</f>
      </c>
    </row>
    <row r="96" spans="1:19" s="3" customFormat="1" ht="13.5" customHeight="1">
      <c r="A96" s="351"/>
      <c r="B96" s="351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</row>
  </sheetData>
  <sheetProtection password="CA19" sheet="1" objects="1" scenarios="1"/>
  <mergeCells count="195">
    <mergeCell ref="A46:S46"/>
    <mergeCell ref="F67:M67"/>
    <mergeCell ref="N67:Q67"/>
    <mergeCell ref="A64:S64"/>
    <mergeCell ref="A65:S65"/>
    <mergeCell ref="A66:E66"/>
    <mergeCell ref="F66:M66"/>
    <mergeCell ref="A67:E67"/>
    <mergeCell ref="A61:S61"/>
    <mergeCell ref="A62:E62"/>
    <mergeCell ref="A94:E94"/>
    <mergeCell ref="F94:M94"/>
    <mergeCell ref="N94:Q94"/>
    <mergeCell ref="A96:S96"/>
    <mergeCell ref="A95:E95"/>
    <mergeCell ref="F95:M95"/>
    <mergeCell ref="N95:Q95"/>
    <mergeCell ref="A92:S92"/>
    <mergeCell ref="A93:E93"/>
    <mergeCell ref="F93:M93"/>
    <mergeCell ref="N93:Q93"/>
    <mergeCell ref="A90:E90"/>
    <mergeCell ref="F90:M90"/>
    <mergeCell ref="N90:Q90"/>
    <mergeCell ref="A91:S91"/>
    <mergeCell ref="A88:S88"/>
    <mergeCell ref="A89:E89"/>
    <mergeCell ref="F89:M89"/>
    <mergeCell ref="N89:Q89"/>
    <mergeCell ref="A86:E86"/>
    <mergeCell ref="F86:M86"/>
    <mergeCell ref="N86:Q86"/>
    <mergeCell ref="A87:S87"/>
    <mergeCell ref="A83:S83"/>
    <mergeCell ref="A84:S84"/>
    <mergeCell ref="A85:E85"/>
    <mergeCell ref="F85:M85"/>
    <mergeCell ref="N85:Q85"/>
    <mergeCell ref="A81:S81"/>
    <mergeCell ref="A82:E82"/>
    <mergeCell ref="F82:M82"/>
    <mergeCell ref="N82:Q82"/>
    <mergeCell ref="A79:E79"/>
    <mergeCell ref="F79:M79"/>
    <mergeCell ref="N79:Q79"/>
    <mergeCell ref="A80:S80"/>
    <mergeCell ref="A76:S76"/>
    <mergeCell ref="A77:S77"/>
    <mergeCell ref="A78:E78"/>
    <mergeCell ref="F78:M78"/>
    <mergeCell ref="N78:Q78"/>
    <mergeCell ref="A74:E74"/>
    <mergeCell ref="F74:M74"/>
    <mergeCell ref="N74:Q74"/>
    <mergeCell ref="A75:E75"/>
    <mergeCell ref="F75:M75"/>
    <mergeCell ref="N75:Q75"/>
    <mergeCell ref="A71:E71"/>
    <mergeCell ref="F71:M71"/>
    <mergeCell ref="N71:Q71"/>
    <mergeCell ref="A73:S73"/>
    <mergeCell ref="A72:S72"/>
    <mergeCell ref="A69:S69"/>
    <mergeCell ref="A70:E70"/>
    <mergeCell ref="F70:M70"/>
    <mergeCell ref="N70:Q70"/>
    <mergeCell ref="A68:S68"/>
    <mergeCell ref="A63:E63"/>
    <mergeCell ref="F63:M63"/>
    <mergeCell ref="N63:Q63"/>
    <mergeCell ref="N66:Q66"/>
    <mergeCell ref="F62:M62"/>
    <mergeCell ref="N62:Q62"/>
    <mergeCell ref="A59:E59"/>
    <mergeCell ref="F59:M59"/>
    <mergeCell ref="N59:Q59"/>
    <mergeCell ref="A60:S60"/>
    <mergeCell ref="A56:S56"/>
    <mergeCell ref="A57:S57"/>
    <mergeCell ref="A58:E58"/>
    <mergeCell ref="F58:M58"/>
    <mergeCell ref="N58:Q58"/>
    <mergeCell ref="A54:E54"/>
    <mergeCell ref="F54:M54"/>
    <mergeCell ref="N54:Q54"/>
    <mergeCell ref="A55:E55"/>
    <mergeCell ref="F55:M55"/>
    <mergeCell ref="N55:Q55"/>
    <mergeCell ref="A51:S51"/>
    <mergeCell ref="A52:S52"/>
    <mergeCell ref="A53:E53"/>
    <mergeCell ref="F53:M53"/>
    <mergeCell ref="N53:Q53"/>
    <mergeCell ref="A49:E49"/>
    <mergeCell ref="F49:M49"/>
    <mergeCell ref="N49:Q49"/>
    <mergeCell ref="A50:E50"/>
    <mergeCell ref="F50:M50"/>
    <mergeCell ref="N50:Q50"/>
    <mergeCell ref="A47:S47"/>
    <mergeCell ref="A48:E48"/>
    <mergeCell ref="F48:M48"/>
    <mergeCell ref="N48:Q48"/>
    <mergeCell ref="A44:E44"/>
    <mergeCell ref="F44:M44"/>
    <mergeCell ref="N44:Q44"/>
    <mergeCell ref="A45:E45"/>
    <mergeCell ref="F45:M45"/>
    <mergeCell ref="N45:Q45"/>
    <mergeCell ref="A42:S42"/>
    <mergeCell ref="A43:E43"/>
    <mergeCell ref="F43:M43"/>
    <mergeCell ref="N43:Q43"/>
    <mergeCell ref="A40:E40"/>
    <mergeCell ref="F40:M40"/>
    <mergeCell ref="N40:Q40"/>
    <mergeCell ref="A41:S41"/>
    <mergeCell ref="A38:S38"/>
    <mergeCell ref="A39:E39"/>
    <mergeCell ref="F39:M39"/>
    <mergeCell ref="N39:Q39"/>
    <mergeCell ref="A36:E36"/>
    <mergeCell ref="F36:M36"/>
    <mergeCell ref="N36:Q36"/>
    <mergeCell ref="A37:S37"/>
    <mergeCell ref="A33:S33"/>
    <mergeCell ref="A34:S34"/>
    <mergeCell ref="A35:E35"/>
    <mergeCell ref="F35:M35"/>
    <mergeCell ref="N35:Q35"/>
    <mergeCell ref="A31:E31"/>
    <mergeCell ref="F31:M31"/>
    <mergeCell ref="N31:Q31"/>
    <mergeCell ref="A32:E32"/>
    <mergeCell ref="F32:M32"/>
    <mergeCell ref="N32:Q32"/>
    <mergeCell ref="A28:S28"/>
    <mergeCell ref="A29:S29"/>
    <mergeCell ref="A30:E30"/>
    <mergeCell ref="F30:M30"/>
    <mergeCell ref="N30:Q30"/>
    <mergeCell ref="A26:E26"/>
    <mergeCell ref="F26:M26"/>
    <mergeCell ref="N26:Q26"/>
    <mergeCell ref="A27:E27"/>
    <mergeCell ref="F27:M27"/>
    <mergeCell ref="N27:Q27"/>
    <mergeCell ref="A23:S23"/>
    <mergeCell ref="A24:S24"/>
    <mergeCell ref="A25:E25"/>
    <mergeCell ref="F25:M25"/>
    <mergeCell ref="N25:Q25"/>
    <mergeCell ref="A21:E21"/>
    <mergeCell ref="F21:M21"/>
    <mergeCell ref="N21:Q21"/>
    <mergeCell ref="A22:E22"/>
    <mergeCell ref="F22:M22"/>
    <mergeCell ref="N22:Q22"/>
    <mergeCell ref="A19:S19"/>
    <mergeCell ref="A20:E20"/>
    <mergeCell ref="F20:M20"/>
    <mergeCell ref="N20:Q20"/>
    <mergeCell ref="A17:E17"/>
    <mergeCell ref="F17:M17"/>
    <mergeCell ref="N17:Q17"/>
    <mergeCell ref="A18:S18"/>
    <mergeCell ref="A14:S14"/>
    <mergeCell ref="A15:S15"/>
    <mergeCell ref="A16:E16"/>
    <mergeCell ref="F16:M16"/>
    <mergeCell ref="N16:Q16"/>
    <mergeCell ref="A1:S1"/>
    <mergeCell ref="A2:S2"/>
    <mergeCell ref="A3:D3"/>
    <mergeCell ref="N6:Q6"/>
    <mergeCell ref="Q3:R3"/>
    <mergeCell ref="E3:P3"/>
    <mergeCell ref="A4:S5"/>
    <mergeCell ref="A6:E6"/>
    <mergeCell ref="F6:M6"/>
    <mergeCell ref="A9:E9"/>
    <mergeCell ref="F9:M9"/>
    <mergeCell ref="N9:Q9"/>
    <mergeCell ref="A7:S7"/>
    <mergeCell ref="A8:E8"/>
    <mergeCell ref="F8:M8"/>
    <mergeCell ref="N8:Q8"/>
    <mergeCell ref="A13:E13"/>
    <mergeCell ref="F13:M13"/>
    <mergeCell ref="N13:Q13"/>
    <mergeCell ref="A10:S10"/>
    <mergeCell ref="A12:E12"/>
    <mergeCell ref="F12:M12"/>
    <mergeCell ref="N12:Q12"/>
    <mergeCell ref="A11:S11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S19"/>
  <sheetViews>
    <sheetView workbookViewId="0" topLeftCell="A1">
      <selection activeCell="L37" sqref="L37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31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3"/>
    </row>
    <row r="2" spans="1:19" ht="13.5" thickBo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3.5" thickBot="1">
      <c r="A3" s="335" t="s">
        <v>113</v>
      </c>
      <c r="B3" s="336"/>
      <c r="C3" s="336"/>
      <c r="D3" s="337"/>
      <c r="E3" s="354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9"/>
      <c r="R3" s="44" t="s">
        <v>92</v>
      </c>
      <c r="S3" s="43" t="str">
        <f>'[1]p1'!$H$4</f>
        <v>2004.1</v>
      </c>
    </row>
    <row r="4" spans="1:19" s="1" customFormat="1" ht="12.7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</row>
    <row r="5" spans="1:19" s="8" customFormat="1" ht="13.5" thickBo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3.5" thickBot="1">
      <c r="A6" s="328" t="s">
        <v>35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30"/>
      <c r="M6" s="329" t="s">
        <v>19</v>
      </c>
      <c r="N6" s="329"/>
      <c r="O6" s="329"/>
      <c r="P6" s="329"/>
      <c r="Q6" s="39"/>
      <c r="R6" s="40" t="s">
        <v>21</v>
      </c>
      <c r="S6" s="37" t="s">
        <v>28</v>
      </c>
    </row>
    <row r="7" spans="1:19" s="53" customFormat="1" ht="11.25">
      <c r="A7" s="341" t="str">
        <f>T('[1]p5'!$C$13:$G$13)</f>
        <v>Antônio José da Silva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</row>
    <row r="8" spans="1:19" s="3" customFormat="1" ht="13.5" customHeight="1">
      <c r="A8" s="347" t="str">
        <f>IF('[1]p5'!$A$282&lt;&gt;0,'[1]p5'!$A$282,"")</f>
        <v>Chefe do Departamento de Matemática e Estatística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 t="str">
        <f>IF('[1]p5'!$H$282&lt;&gt;0,'[1]p5'!$H$282,"")</f>
        <v>Port. R/SRH/181/2003</v>
      </c>
      <c r="N8" s="347"/>
      <c r="O8" s="347"/>
      <c r="P8" s="347"/>
      <c r="Q8" s="347"/>
      <c r="R8" s="42">
        <f>IF('[1]p5'!$J$282&lt;&gt;0,'[1]p5'!$J$282,"")</f>
        <v>37681</v>
      </c>
      <c r="S8" s="42">
        <f>IF('[1]p5'!$K$282&lt;&gt;0,'[1]p5'!$K$282,"")</f>
        <v>38411</v>
      </c>
    </row>
    <row r="9" spans="1:19" s="3" customFormat="1" ht="11.25">
      <c r="A9" s="351"/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</row>
    <row r="10" spans="1:19" s="53" customFormat="1" ht="11.25">
      <c r="A10" s="341" t="str">
        <f>T('[1]p9'!$C$13:$G$13)</f>
        <v>Bráulio Maia Junior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</row>
    <row r="11" spans="1:19" s="3" customFormat="1" ht="13.5" customHeight="1">
      <c r="A11" s="347" t="str">
        <f>IF('[1]p9'!$A$282&lt;&gt;0,'[1]p9'!$A$282,"")</f>
        <v>Prefeito Universitário da UFCG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 t="str">
        <f>IF('[1]p9'!$H$282&lt;&gt;0,'[1]p9'!$H$282,"")</f>
        <v>Port.R/SRH/No.007</v>
      </c>
      <c r="N11" s="347"/>
      <c r="O11" s="347"/>
      <c r="P11" s="347"/>
      <c r="Q11" s="347"/>
      <c r="R11" s="42">
        <f>IF('[1]p9'!$J$282&lt;&gt;0,'[1]p9'!$J$282,"")</f>
        <v>37408</v>
      </c>
      <c r="S11" s="42">
        <f>IF('[1]p9'!$K$282&lt;&gt;0,'[1]p9'!$K$282,"")</f>
      </c>
    </row>
    <row r="12" spans="1:19" s="3" customFormat="1" ht="11.25">
      <c r="A12" s="351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</row>
    <row r="13" spans="1:19" s="53" customFormat="1" ht="11.25">
      <c r="A13" s="341" t="str">
        <f>T('[1]p24'!$C$13:$G$13)</f>
        <v>Marco Aurélio Soares Souto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</row>
    <row r="14" spans="1:19" s="3" customFormat="1" ht="13.5" customHeight="1">
      <c r="A14" s="347" t="str">
        <f>IF('[1]p24'!$A$282&lt;&gt;0,'[1]p24'!$A$282,"")</f>
        <v>Coordenador do Curso de Pós-Graduação em Matemática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 t="str">
        <f>IF('[1]p24'!$H$282&lt;&gt;0,'[1]p24'!$H$282,"")</f>
        <v>Port. R/SRH/695</v>
      </c>
      <c r="N14" s="347"/>
      <c r="O14" s="347"/>
      <c r="P14" s="347"/>
      <c r="Q14" s="347"/>
      <c r="R14" s="42">
        <f>IF('[1]p24'!$J$282&lt;&gt;0,'[1]p24'!$J$282,"")</f>
        <v>37834</v>
      </c>
      <c r="S14" s="42">
        <f>IF('[1]p24'!$K$282&lt;&gt;0,'[1]p24'!$K$282,"")</f>
        <v>38564</v>
      </c>
    </row>
    <row r="15" spans="1:19" s="3" customFormat="1" ht="11.25">
      <c r="A15" s="351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</row>
    <row r="16" spans="1:19" s="53" customFormat="1" ht="11.25">
      <c r="A16" s="341" t="str">
        <f>T('[1]p27'!$C$13:$G$13)</f>
        <v>Rosana Marques da Silva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</row>
    <row r="17" spans="1:19" s="3" customFormat="1" ht="13.5" customHeight="1">
      <c r="A17" s="347" t="str">
        <f>IF('[1]p27'!$A$282&lt;&gt;0,'[1]p27'!$A$282,"")</f>
        <v>Coordenadora do Curso de Graduação em Matemática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 t="str">
        <f>IF('[1]p27'!$H$282&lt;&gt;0,'[1]p27'!$H$282,"")</f>
        <v>Port. R/SRH/ 165/2003</v>
      </c>
      <c r="N17" s="347"/>
      <c r="O17" s="347"/>
      <c r="P17" s="347"/>
      <c r="Q17" s="347"/>
      <c r="R17" s="42">
        <f>IF('[1]p27'!$J$282&lt;&gt;0,'[1]p27'!$J$282,"")</f>
        <v>37681</v>
      </c>
      <c r="S17" s="42">
        <f>IF('[1]p27'!$K$282&lt;&gt;0,'[1]p27'!$K$282,"")</f>
      </c>
    </row>
    <row r="18" spans="1:19" s="3" customFormat="1" ht="13.5" customHeight="1">
      <c r="A18" s="347">
        <f>IF('[1]p50'!$A$284&lt;&gt;0,'[1]p50'!$A$284,"")</f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>
        <f>IF('[1]p50'!$H$284&lt;&gt;0,'[1]p50'!$H$284,"")</f>
      </c>
      <c r="N18" s="347"/>
      <c r="O18" s="347"/>
      <c r="P18" s="347"/>
      <c r="Q18" s="347"/>
      <c r="R18" s="42">
        <f>IF('[1]p50'!$J$284&lt;&gt;0,'[1]p50'!$J$284,"")</f>
      </c>
      <c r="S18" s="42">
        <f>IF('[1]p50'!$K$284&lt;&gt;0,'[1]p50'!$K$284,"")</f>
      </c>
    </row>
    <row r="19" spans="1:19" s="2" customFormat="1" ht="11.25">
      <c r="A19" s="355"/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</row>
  </sheetData>
  <sheetProtection password="CA19" sheet="1" objects="1" scenarios="1"/>
  <mergeCells count="25">
    <mergeCell ref="A13:S13"/>
    <mergeCell ref="A14:L14"/>
    <mergeCell ref="M14:Q14"/>
    <mergeCell ref="A7:S7"/>
    <mergeCell ref="A8:L8"/>
    <mergeCell ref="M8:Q8"/>
    <mergeCell ref="A1:S1"/>
    <mergeCell ref="A2:S2"/>
    <mergeCell ref="A3:D3"/>
    <mergeCell ref="A4:S5"/>
    <mergeCell ref="M6:P6"/>
    <mergeCell ref="A9:S9"/>
    <mergeCell ref="A10:S10"/>
    <mergeCell ref="A11:L11"/>
    <mergeCell ref="M11:Q11"/>
    <mergeCell ref="A19:S19"/>
    <mergeCell ref="E3:Q3"/>
    <mergeCell ref="A18:L18"/>
    <mergeCell ref="M18:Q18"/>
    <mergeCell ref="A6:L6"/>
    <mergeCell ref="A17:L17"/>
    <mergeCell ref="M17:Q17"/>
    <mergeCell ref="A15:S15"/>
    <mergeCell ref="A16:S16"/>
    <mergeCell ref="A12:S12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1:S66"/>
  <sheetViews>
    <sheetView workbookViewId="0" topLeftCell="A1">
      <selection activeCell="A33" sqref="A33:S3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31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3"/>
    </row>
    <row r="2" spans="1:19" ht="13.5" thickBo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3.5" thickBot="1">
      <c r="A3" s="335" t="s">
        <v>12</v>
      </c>
      <c r="B3" s="336"/>
      <c r="C3" s="336"/>
      <c r="D3" s="337"/>
      <c r="E3" s="354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9"/>
      <c r="R3" s="44" t="s">
        <v>92</v>
      </c>
      <c r="S3" s="43" t="str">
        <f>'[1]p1'!$H$4</f>
        <v>2004.1</v>
      </c>
    </row>
    <row r="4" spans="1:19" s="1" customFormat="1" ht="12.7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</row>
    <row r="5" spans="1:19" s="8" customFormat="1" ht="13.5" thickBo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3.5" thickBot="1">
      <c r="A6" s="328" t="s">
        <v>13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30"/>
      <c r="M6" s="328" t="s">
        <v>19</v>
      </c>
      <c r="N6" s="329"/>
      <c r="O6" s="329"/>
      <c r="P6" s="329"/>
      <c r="Q6" s="330"/>
      <c r="R6" s="40" t="s">
        <v>21</v>
      </c>
      <c r="S6" s="37" t="s">
        <v>28</v>
      </c>
    </row>
    <row r="7" spans="1:19" s="53" customFormat="1" ht="11.25">
      <c r="A7" s="325" t="str">
        <f>T('[1]p1'!$C$13:$G$13)</f>
        <v>Alciônio Saldanha de Oliveira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" customFormat="1" ht="13.5" customHeight="1">
      <c r="A8" s="347" t="str">
        <f>IF('[1]p1'!$A$289&lt;&gt;0,'[1]p1'!$A$289,"")</f>
        <v>Coordenador do programa de desenvolvimento curricular do CCT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 t="str">
        <f>IF('[1]p1'!$H$289&lt;&gt;0,'[1]p1'!$H$289,"")</f>
        <v>Port/DCCT/061/2001</v>
      </c>
      <c r="N8" s="347"/>
      <c r="O8" s="347"/>
      <c r="P8" s="347"/>
      <c r="Q8" s="347"/>
      <c r="R8" s="42">
        <f>IF('[1]p1'!$J$289&lt;&gt;0,'[1]p1'!$J$289,"")</f>
        <v>36983</v>
      </c>
      <c r="S8" s="42">
        <f>IF('[1]p1'!$K$289&lt;&gt;0,'[1]p1'!$K$289,"")</f>
      </c>
    </row>
    <row r="9" spans="1:19" s="3" customFormat="1" ht="13.5" customHeight="1">
      <c r="A9" s="347" t="str">
        <f>IF('[1]p1'!$A$293&lt;&gt;0,'[1]p1'!$A$293,"")</f>
        <v>Coordenador do Projeto de Monitoria - DME - 2004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>
        <f>IF('[1]p1'!$H$293&lt;&gt;0,'[1]p1'!$H$293,"")</f>
      </c>
      <c r="N9" s="347"/>
      <c r="O9" s="347"/>
      <c r="P9" s="347"/>
      <c r="Q9" s="347"/>
      <c r="R9" s="42">
        <f>IF('[1]p1'!$J$293&lt;&gt;0,'[1]p1'!$J$293,"")</f>
        <v>38056</v>
      </c>
      <c r="S9" s="42">
        <f>IF('[1]p1'!$K$293&lt;&gt;0,'[1]p1'!$K$293,"")</f>
        <v>38337</v>
      </c>
    </row>
    <row r="10" spans="1:19" s="3" customFormat="1" ht="11.25">
      <c r="A10" s="351"/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</row>
    <row r="11" spans="1:19" s="53" customFormat="1" ht="11.25">
      <c r="A11" s="341" t="str">
        <f>T('[1]p2'!$C$13:$G$13)</f>
        <v>Alexsandro Bezerra Cavalcanti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</row>
    <row r="12" spans="1:19" s="3" customFormat="1" ht="13.5" customHeight="1">
      <c r="A12" s="347" t="str">
        <f>IF('[1]p2'!$A$289&lt;&gt;0,'[1]p2'!$A$289,"")</f>
        <v>Comissão de Docência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 t="str">
        <f>IF('[1]p2'!$H$289&lt;&gt;0,'[1]p2'!$H$289,"")</f>
        <v>Port/DME/09/03</v>
      </c>
      <c r="N12" s="347"/>
      <c r="O12" s="347"/>
      <c r="P12" s="347"/>
      <c r="Q12" s="347"/>
      <c r="R12" s="42">
        <f>IF('[1]p2'!$J$289&lt;&gt;0,'[1]p2'!$J$289,"")</f>
        <v>37883</v>
      </c>
      <c r="S12" s="42">
        <f>IF('[1]p2'!$K$289&lt;&gt;0,'[1]p2'!$K$289,"")</f>
        <v>38411</v>
      </c>
    </row>
    <row r="13" spans="1:19" s="3" customFormat="1" ht="11.25">
      <c r="A13" s="351"/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</row>
    <row r="14" spans="1:19" s="53" customFormat="1" ht="11.25">
      <c r="A14" s="341" t="str">
        <f>T('[1]p5'!$C$13:$G$13)</f>
        <v>Antônio José da Silva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</row>
    <row r="15" spans="1:19" s="3" customFormat="1" ht="13.5" customHeight="1">
      <c r="A15" s="347" t="str">
        <f>IF('[1]p5'!$A$289&lt;&gt;0,'[1]p5'!$A$289,"")</f>
        <v>Membro da Comissão para Desmembramento do CCT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 t="str">
        <f>IF('[1]p5'!$H$289&lt;&gt;0,'[1]p5'!$H$289,"")</f>
        <v>Port. DCCT/N° 058/04</v>
      </c>
      <c r="N15" s="347"/>
      <c r="O15" s="347"/>
      <c r="P15" s="347"/>
      <c r="Q15" s="347"/>
      <c r="R15" s="42">
        <f>IF('[1]p5'!$J$289&lt;&gt;0,'[1]p5'!$J$289,"")</f>
        <v>38320</v>
      </c>
      <c r="S15" s="42">
        <f>IF('[1]p5'!$K$289&lt;&gt;0,'[1]p5'!$K$289,"")</f>
        <v>38411</v>
      </c>
    </row>
    <row r="16" spans="1:19" s="3" customFormat="1" ht="11.25">
      <c r="A16" s="351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</row>
    <row r="17" spans="1:19" s="53" customFormat="1" ht="11.25">
      <c r="A17" s="341" t="str">
        <f>T('[1]p8'!$C$13:$G$13)</f>
        <v>Aparecido Jesuino de Souza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</row>
    <row r="18" spans="1:19" s="3" customFormat="1" ht="13.5" customHeight="1">
      <c r="A18" s="347" t="str">
        <f>IF('[1]p8'!$A$289&lt;&gt;0,'[1]p8'!$A$289,"")</f>
        <v>Coordenador do LIDME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 t="str">
        <f>IF('[1]p8'!$H$289&lt;&gt;0,'[1]p8'!$H$289,"")</f>
        <v>Portaria DME 03/01</v>
      </c>
      <c r="N18" s="347"/>
      <c r="O18" s="347"/>
      <c r="P18" s="347"/>
      <c r="Q18" s="347"/>
      <c r="R18" s="42">
        <f>IF('[1]p8'!$J$289&lt;&gt;0,'[1]p8'!$J$289,"")</f>
        <v>36927</v>
      </c>
      <c r="S18" s="42">
        <f>IF('[1]p8'!$K$289&lt;&gt;0,'[1]p8'!$K$289,"")</f>
      </c>
    </row>
    <row r="19" spans="1:19" s="3" customFormat="1" ht="13.5" customHeight="1">
      <c r="A19" s="347" t="str">
        <f>IF('[1]p8'!$A$293&lt;&gt;0,'[1]p8'!$A$293,"")</f>
        <v>Coordenação Local do Projeto Instituto do Milênio - IM-AGIMB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 t="str">
        <f>IF('[1]p8'!$H$293&lt;&gt;0,'[1]p8'!$H$293,"")</f>
        <v>E-mail do Jacob</v>
      </c>
      <c r="N19" s="347"/>
      <c r="O19" s="347"/>
      <c r="P19" s="347"/>
      <c r="Q19" s="347"/>
      <c r="R19" s="42">
        <f>IF('[1]p8'!$J$293&lt;&gt;0,'[1]p8'!$J$293,"")</f>
        <v>37263</v>
      </c>
      <c r="S19" s="42">
        <f>IF('[1]p8'!$K$293&lt;&gt;0,'[1]p8'!$K$293,"")</f>
        <v>38352</v>
      </c>
    </row>
    <row r="20" spans="1:19" s="3" customFormat="1" ht="13.5" customHeight="1">
      <c r="A20" s="347" t="str">
        <f>IF('[1]p8'!$A$297&lt;&gt;0,'[1]p8'!$A$297,"")</f>
        <v>Coordenação do Projeto PADCT/CNPq - Equações Diferenciais e Aplicações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 t="str">
        <f>IF('[1]p8'!$H$297&lt;&gt;0,'[1]p8'!$H$297,"")</f>
        <v>Of.CNPq</v>
      </c>
      <c r="N20" s="347"/>
      <c r="O20" s="347"/>
      <c r="P20" s="347"/>
      <c r="Q20" s="347"/>
      <c r="R20" s="42">
        <f>IF('[1]p8'!$J$297&lt;&gt;0,'[1]p8'!$J$297,"")</f>
        <v>38139</v>
      </c>
      <c r="S20" s="42">
        <f>IF('[1]p8'!$K$297&lt;&gt;0,'[1]p8'!$K$297,"")</f>
        <v>38858</v>
      </c>
    </row>
    <row r="21" spans="1:19" s="3" customFormat="1" ht="13.5" customHeight="1">
      <c r="A21" s="356" t="str">
        <f>IF('[1]p8'!$A$301&lt;&gt;0,'[1]p8'!$A$301,"")</f>
        <v>Coordenação do Projeto CNPq-IV Ciclo de Conferências do DME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 t="str">
        <f>IF('[1]p8'!$H$301&lt;&gt;0,'[1]p8'!$H$301,"")</f>
        <v>Of. CNPq</v>
      </c>
      <c r="N21" s="356"/>
      <c r="O21" s="356"/>
      <c r="P21" s="356"/>
      <c r="Q21" s="356"/>
      <c r="R21" s="42">
        <f>IF('[1]p8'!$J$301&lt;&gt;0,'[1]p8'!$J$301,"")</f>
        <v>38231</v>
      </c>
      <c r="S21" s="42">
        <f>IF('[1]p8'!$K$301&lt;&gt;0,'[1]p8'!$K$301,"")</f>
        <v>38595</v>
      </c>
    </row>
    <row r="22" spans="1:19" s="3" customFormat="1" ht="11.25">
      <c r="A22" s="351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</row>
    <row r="23" spans="1:19" s="53" customFormat="1" ht="11.25">
      <c r="A23" s="341" t="str">
        <f>T('[1]p10'!$C$13:$G$13)</f>
        <v>Claudianor Oliveira Alves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</row>
    <row r="24" spans="1:19" s="3" customFormat="1" ht="13.5" customHeight="1">
      <c r="A24" s="347" t="str">
        <f>IF('[1]p10'!$A$289&lt;&gt;0,'[1]p10'!$A$289,"")</f>
        <v>Presidente de Comissão acompanhamento docente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 t="str">
        <f>IF('[1]p10'!$H$289&lt;&gt;0,'[1]p10'!$H$289,"")</f>
        <v>Port/DME/n.07/2002</v>
      </c>
      <c r="N24" s="347"/>
      <c r="O24" s="347"/>
      <c r="P24" s="347"/>
      <c r="Q24" s="347"/>
      <c r="R24" s="42">
        <f>IF('[1]p10'!$J$289&lt;&gt;0,'[1]p10'!$J$289,"")</f>
        <v>37414</v>
      </c>
      <c r="S24" s="42">
        <f>IF('[1]p10'!$K$289&lt;&gt;0,'[1]p10'!$K$289,"")</f>
        <v>38510</v>
      </c>
    </row>
    <row r="25" spans="1:19" s="3" customFormat="1" ht="13.5" customHeight="1">
      <c r="A25" s="347" t="str">
        <f>IF('[1]p10'!$A$293&lt;&gt;0,'[1]p10'!$A$293,"")</f>
        <v>Presidente de  Comissão de Acompanhamento Docente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 t="str">
        <f>IF('[1]p10'!$H$293&lt;&gt;0,'[1]p10'!$H$293,"")</f>
        <v>Port/DME/n.07/2002</v>
      </c>
      <c r="N25" s="347"/>
      <c r="O25" s="347"/>
      <c r="P25" s="347"/>
      <c r="Q25" s="347"/>
      <c r="R25" s="42">
        <f>IF('[1]p10'!$J$293&lt;&gt;0,'[1]p10'!$J$293,"")</f>
        <v>37414</v>
      </c>
      <c r="S25" s="42">
        <f>IF('[1]p10'!$K$293&lt;&gt;0,'[1]p10'!$K$293,"")</f>
        <v>38510</v>
      </c>
    </row>
    <row r="26" spans="1:19" s="3" customFormat="1" ht="13.5" customHeight="1">
      <c r="A26" s="347" t="str">
        <f>IF('[1]p10'!$A$297&lt;&gt;0,'[1]p10'!$A$297,"")</f>
        <v>Presidentede Comissão de Acompanhamento Docente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 t="str">
        <f>IF('[1]p10'!$H$297&lt;&gt;0,'[1]p10'!$H$297,"")</f>
        <v>Port/DME/n.14/2002</v>
      </c>
      <c r="N26" s="347"/>
      <c r="O26" s="347"/>
      <c r="P26" s="347"/>
      <c r="Q26" s="347"/>
      <c r="R26" s="42">
        <f>IF('[1]p10'!$J$297&lt;&gt;0,'[1]p10'!$J$297,"")</f>
        <v>37474</v>
      </c>
      <c r="S26" s="42">
        <f>IF('[1]p10'!$K$297&lt;&gt;0,'[1]p10'!$K$297,"")</f>
        <v>38570</v>
      </c>
    </row>
    <row r="27" spans="1:19" s="3" customFormat="1" ht="13.5" customHeight="1">
      <c r="A27" s="356" t="str">
        <f>IF('[1]p10'!$A$301&lt;&gt;0,'[1]p10'!$A$301,"")</f>
        <v>Presidente de Comissão de Acompanhamento Docente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 t="str">
        <f>IF('[1]p10'!$H$301&lt;&gt;0,'[1]p10'!$H$301,"")</f>
        <v>Port./DME/n.090/2002</v>
      </c>
      <c r="N27" s="356"/>
      <c r="O27" s="356"/>
      <c r="P27" s="356"/>
      <c r="Q27" s="356"/>
      <c r="R27" s="42">
        <f>IF('[1]p10'!$J$301&lt;&gt;0,'[1]p10'!$J$301,"")</f>
        <v>37414</v>
      </c>
      <c r="S27" s="42">
        <f>IF('[1]p10'!$K$301&lt;&gt;0,'[1]p10'!$K$301,"")</f>
        <v>37530</v>
      </c>
    </row>
    <row r="28" spans="1:19" s="3" customFormat="1" ht="11.25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</row>
    <row r="29" spans="1:19" s="53" customFormat="1" ht="12" customHeight="1">
      <c r="A29" s="341" t="str">
        <f>T('[1]p11'!$C$13:$G$13)</f>
        <v>Daniel Cordeiro de Morais Filho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</row>
    <row r="30" spans="1:19" s="3" customFormat="1" ht="13.5" customHeight="1">
      <c r="A30" s="347" t="str">
        <f>IF('[1]p11'!$A$289&lt;&gt;0,'[1]p11'!$A$289,"")</f>
        <v>Coordenador do LAPEM</v>
      </c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 t="str">
        <f>IF('[1]p11'!$H$289&lt;&gt;0,'[1]p11'!$H$289,"")</f>
        <v>Port. DME/10/2003</v>
      </c>
      <c r="N30" s="347"/>
      <c r="O30" s="347"/>
      <c r="P30" s="347"/>
      <c r="Q30" s="347"/>
      <c r="R30" s="42">
        <f>IF('[1]p11'!$J$289&lt;&gt;0,'[1]p11'!$J$289,"")</f>
        <v>37883</v>
      </c>
      <c r="S30" s="42">
        <f>IF('[1]p11'!$K$289&lt;&gt;0,'[1]p11'!$K$289,"")</f>
        <v>38614</v>
      </c>
    </row>
    <row r="31" spans="1:19" s="3" customFormat="1" ht="13.5" customHeight="1">
      <c r="A31" s="347" t="str">
        <f>IF('[1]p11'!$A$293&lt;&gt;0,'[1]p11'!$A$293,"")</f>
        <v>Comissão de Ascensão do DME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>
        <f>IF('[1]p11'!$H$293&lt;&gt;0,'[1]p11'!$H$293,"")</f>
      </c>
      <c r="N31" s="347"/>
      <c r="O31" s="347"/>
      <c r="P31" s="347"/>
      <c r="Q31" s="347"/>
      <c r="R31" s="42">
        <f>IF('[1]p11'!$J$293&lt;&gt;0,'[1]p11'!$J$293,"")</f>
      </c>
      <c r="S31" s="42">
        <f>IF('[1]p11'!$K$293&lt;&gt;0,'[1]p11'!$K$293,"")</f>
      </c>
    </row>
    <row r="32" spans="1:19" s="3" customFormat="1" ht="11.25">
      <c r="A32" s="351"/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</row>
    <row r="33" spans="1:19" s="53" customFormat="1" ht="11.25">
      <c r="A33" s="341" t="str">
        <f>T('[1]p12'!$C$13:$G$13)</f>
        <v>Daniel Marinho Pellegrino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</row>
    <row r="34" spans="1:19" s="3" customFormat="1" ht="13.5" customHeight="1">
      <c r="A34" s="347" t="str">
        <f>IF('[1]p12'!$A$289&lt;&gt;0,'[1]p12'!$A$289,"")</f>
        <v>Vice-Coordenador do Curso de Pós-Graduação em Matemática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 t="str">
        <f>IF('[1]p12'!$H$289&lt;&gt;0,'[1]p12'!$H$289,"")</f>
        <v>Port. R/SRH/696</v>
      </c>
      <c r="N34" s="347"/>
      <c r="O34" s="347"/>
      <c r="P34" s="347"/>
      <c r="Q34" s="347"/>
      <c r="R34" s="42">
        <f>IF('[1]p12'!$J$289&lt;&gt;0,'[1]p12'!$J$289,"")</f>
        <v>37834</v>
      </c>
      <c r="S34" s="42">
        <f>IF('[1]p12'!$K$289&lt;&gt;0,'[1]p12'!$K$289,"")</f>
        <v>38564</v>
      </c>
    </row>
    <row r="35" spans="1:19" s="3" customFormat="1" ht="11.25">
      <c r="A35" s="351"/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</row>
    <row r="36" spans="1:19" s="53" customFormat="1" ht="11.25">
      <c r="A36" s="341" t="str">
        <f>T('[1]p13'!$C$13:$G$13)</f>
        <v>Florence Ayres Campello de Oliveira</v>
      </c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</row>
    <row r="37" spans="1:19" s="3" customFormat="1" ht="13.5" customHeight="1">
      <c r="A37" s="347" t="str">
        <f>IF('[1]p13'!$A$289&lt;&gt;0,'[1]p13'!$A$289,"")</f>
        <v>Comissão de Docência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 t="str">
        <f>IF('[1]p13'!$H$289&lt;&gt;0,'[1]p13'!$H$289,"")</f>
        <v>Port.DME/UFCG/09/03</v>
      </c>
      <c r="N37" s="347"/>
      <c r="O37" s="347"/>
      <c r="P37" s="347"/>
      <c r="Q37" s="347"/>
      <c r="R37" s="42">
        <f>IF('[1]p13'!$J$289&lt;&gt;0,'[1]p13'!$J$289,"")</f>
        <v>37883</v>
      </c>
      <c r="S37" s="42">
        <f>IF('[1]p13'!$K$289&lt;&gt;0,'[1]p13'!$K$289,"")</f>
      </c>
    </row>
    <row r="38" spans="1:19" s="3" customFormat="1" ht="11.25">
      <c r="A38" s="351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</row>
    <row r="39" spans="1:19" s="53" customFormat="1" ht="11.25">
      <c r="A39" s="341" t="str">
        <f>T('[1]p14'!$C$13:$G$13)</f>
        <v>Francisco Antônio Morais de Souza</v>
      </c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</row>
    <row r="40" spans="1:19" s="3" customFormat="1" ht="13.5" customHeight="1">
      <c r="A40" s="347" t="str">
        <f>IF('[1]p14'!$A$289&lt;&gt;0,'[1]p14'!$A$289,"")</f>
        <v>Coordenador do LANEST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 t="str">
        <f>IF('[1]p14'!$H$289&lt;&gt;0,'[1]p14'!$H$289,"")</f>
        <v>Portaria xxxxx</v>
      </c>
      <c r="N40" s="347"/>
      <c r="O40" s="347"/>
      <c r="P40" s="347"/>
      <c r="Q40" s="347"/>
      <c r="R40" s="42" t="str">
        <f>IF('[1]p14'!$J$289&lt;&gt;0,'[1]p14'!$J$289,"")</f>
        <v>xxxx</v>
      </c>
      <c r="S40" s="42">
        <f>IF('[1]p14'!$K$289&lt;&gt;0,'[1]p14'!$K$289,"")</f>
      </c>
    </row>
    <row r="41" spans="1:19" s="3" customFormat="1" ht="13.5" customHeight="1">
      <c r="A41" s="347" t="str">
        <f>IF('[1]p14'!$A$293&lt;&gt;0,'[1]p14'!$A$293,"")</f>
        <v>Coordenador da Área de Estatística</v>
      </c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 t="str">
        <f>IF('[1]p14'!$H$293&lt;&gt;0,'[1]p14'!$H$293,"")</f>
        <v>xxxxxxxxx</v>
      </c>
      <c r="N41" s="347"/>
      <c r="O41" s="347"/>
      <c r="P41" s="347"/>
      <c r="Q41" s="347"/>
      <c r="R41" s="42" t="str">
        <f>IF('[1]p14'!$J$293&lt;&gt;0,'[1]p14'!$J$293,"")</f>
        <v>xxxxxx</v>
      </c>
      <c r="S41" s="42">
        <f>IF('[1]p14'!$K$293&lt;&gt;0,'[1]p14'!$K$293,"")</f>
      </c>
    </row>
    <row r="42" spans="1:19" s="3" customFormat="1" ht="11.25">
      <c r="A42" s="351"/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</row>
    <row r="43" spans="1:19" s="53" customFormat="1" ht="11.25">
      <c r="A43" s="341" t="str">
        <f>T('[1]p18'!$C$13:$G$13)</f>
        <v>Jaime Alves Barbosa Sobrinho</v>
      </c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</row>
    <row r="44" spans="1:19" s="3" customFormat="1" ht="13.5" customHeight="1">
      <c r="A44" s="347" t="str">
        <f>IF('[1]p18'!$A$289&lt;&gt;0,'[1]p18'!$A$289,"")</f>
        <v>Sub-Chefe do Departamento de Matemática e Estatística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 t="str">
        <f>IF('[1]p18'!$H$289&lt;&gt;0,'[1]p18'!$H$289,"")</f>
        <v>Port. R/SRH/181/2003</v>
      </c>
      <c r="N44" s="347"/>
      <c r="O44" s="347"/>
      <c r="P44" s="347"/>
      <c r="Q44" s="347"/>
      <c r="R44" s="42">
        <f>IF('[1]p18'!$J$289&lt;&gt;0,'[1]p18'!$J$289,"")</f>
        <v>37681</v>
      </c>
      <c r="S44" s="42">
        <f>IF('[1]p18'!$K$289&lt;&gt;0,'[1]p18'!$K$289,"")</f>
        <v>38411</v>
      </c>
    </row>
    <row r="45" spans="1:19" s="3" customFormat="1" ht="13.5" customHeight="1">
      <c r="A45" s="347" t="str">
        <f>IF('[1]p18'!$A$293&lt;&gt;0,'[1]p18'!$A$293,"")</f>
        <v>Vice-Coordenador do LAPEM</v>
      </c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 t="str">
        <f>IF('[1]p18'!$H$293&lt;&gt;0,'[1]p18'!$H$293,"")</f>
        <v>Port.DME/UFCG/10/03</v>
      </c>
      <c r="N45" s="347"/>
      <c r="O45" s="347"/>
      <c r="P45" s="347"/>
      <c r="Q45" s="347"/>
      <c r="R45" s="42">
        <f>IF('[1]p18'!$J$293&lt;&gt;0,'[1]p18'!$J$293,"")</f>
        <v>37681</v>
      </c>
      <c r="S45" s="42">
        <f>IF('[1]p18'!$K$293&lt;&gt;0,'[1]p18'!$K$293,"")</f>
      </c>
    </row>
    <row r="46" spans="1:19" s="3" customFormat="1" ht="11.25">
      <c r="A46" s="351"/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</row>
    <row r="47" spans="1:19" s="53" customFormat="1" ht="11.25">
      <c r="A47" s="341" t="str">
        <f>T('[1]p19'!$C$13:$G$13)</f>
        <v>José de Arimatéia Fernandes</v>
      </c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</row>
    <row r="48" spans="1:19" s="3" customFormat="1" ht="13.5" customHeight="1">
      <c r="A48" s="347" t="str">
        <f>IF('[1]p19'!$A$289&lt;&gt;0,'[1]p19'!$A$289,"")</f>
        <v>Coordenador da Biblioteca/DME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 t="str">
        <f>IF('[1]p19'!$H$289&lt;&gt;0,'[1]p19'!$H$289,"")</f>
        <v>Port/DME/UFCG/01/2004</v>
      </c>
      <c r="N48" s="347"/>
      <c r="O48" s="347"/>
      <c r="P48" s="347"/>
      <c r="Q48" s="347"/>
      <c r="R48" s="42">
        <f>IF('[1]p19'!$J$289&lt;&gt;0,'[1]p19'!$J$289,"")</f>
        <v>38043</v>
      </c>
      <c r="S48" s="42">
        <f>IF('[1]p19'!$K$289&lt;&gt;0,'[1]p19'!$K$289,"")</f>
      </c>
    </row>
    <row r="49" spans="1:19" s="3" customFormat="1" ht="11.25">
      <c r="A49" s="351"/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</row>
    <row r="50" spans="1:19" s="53" customFormat="1" ht="11.25">
      <c r="A50" s="341" t="str">
        <f>T('[1]p21'!$C$13:$G$13)</f>
        <v>José Luiz Neto</v>
      </c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</row>
    <row r="51" spans="1:19" s="3" customFormat="1" ht="13.5" customHeight="1">
      <c r="A51" s="347" t="str">
        <f>IF('[1]p21'!$A$289&lt;&gt;0,'[1]p21'!$A$289,"")</f>
        <v>Comissão de Docência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 t="str">
        <f>IF('[1]p21'!$H$289&lt;&gt;0,'[1]p21'!$H$289,"")</f>
        <v>Portaria/DME/09/03</v>
      </c>
      <c r="N51" s="347"/>
      <c r="O51" s="347"/>
      <c r="P51" s="347"/>
      <c r="Q51" s="347"/>
      <c r="R51" s="42">
        <f>IF('[1]p21'!$J$289&lt;&gt;0,'[1]p21'!$J$289,"")</f>
        <v>37883</v>
      </c>
      <c r="S51" s="42" t="str">
        <f>IF('[1]p21'!$K$289&lt;&gt;0,'[1]p21'!$K$289,"")</f>
        <v>xx/xx/05</v>
      </c>
    </row>
    <row r="52" spans="1:19" s="3" customFormat="1" ht="13.5" customHeight="1">
      <c r="A52" s="347" t="str">
        <f>IF('[1]p21'!$A$293&lt;&gt;0,'[1]p21'!$A$293,"")</f>
        <v>Assessor de Graduação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 t="str">
        <f>IF('[1]p21'!$H$293&lt;&gt;0,'[1]p21'!$H$293,"")</f>
        <v>Portaria/DCCT/070/01</v>
      </c>
      <c r="N52" s="347"/>
      <c r="O52" s="347"/>
      <c r="P52" s="347"/>
      <c r="Q52" s="347"/>
      <c r="R52" s="42">
        <f>IF('[1]p21'!$J$293&lt;&gt;0,'[1]p21'!$J$293,"")</f>
        <v>37004</v>
      </c>
      <c r="S52" s="42" t="str">
        <f>IF('[1]p21'!$K$293&lt;&gt;0,'[1]p21'!$K$293,"")</f>
        <v>xx/xx/05</v>
      </c>
    </row>
    <row r="53" spans="1:19" s="3" customFormat="1" ht="13.5" customHeight="1">
      <c r="A53" s="347" t="str">
        <f>IF('[1]p21'!$A$297&lt;&gt;0,'[1]p21'!$A$297,"")</f>
        <v>Membro da comissão de Avaliação de Docentes (CAD)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 t="str">
        <f>IF('[1]p21'!$H$297&lt;&gt;0,'[1]p21'!$H$297,"")</f>
        <v>Port/DME/No.02/04</v>
      </c>
      <c r="N53" s="347"/>
      <c r="O53" s="347"/>
      <c r="P53" s="347"/>
      <c r="Q53" s="347"/>
      <c r="R53" s="42">
        <f>IF('[1]p21'!$J$297&lt;&gt;0,'[1]p21'!$J$297,"")</f>
        <v>38260</v>
      </c>
      <c r="S53" s="42" t="str">
        <f>IF('[1]p21'!$K$297&lt;&gt;0,'[1]p21'!$K$297,"")</f>
        <v>xx/xx/05</v>
      </c>
    </row>
    <row r="54" spans="1:19" s="3" customFormat="1" ht="13.5" customHeight="1">
      <c r="A54" s="356" t="str">
        <f>IF('[1]p21'!$A$301&lt;&gt;0,'[1]p21'!$A$301,"")</f>
        <v>Membro da Comissão de Acompanhamento da Construção do DME</v>
      </c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 t="str">
        <f>IF('[1]p21'!$H$301&lt;&gt;0,'[1]p21'!$H$301,"")</f>
        <v>Port./DME/No. 05/02</v>
      </c>
      <c r="N54" s="356"/>
      <c r="O54" s="356"/>
      <c r="P54" s="356"/>
      <c r="Q54" s="356"/>
      <c r="R54" s="42">
        <f>IF('[1]p21'!$J$301&lt;&gt;0,'[1]p21'!$J$301,"")</f>
        <v>37329</v>
      </c>
      <c r="S54" s="42">
        <f>IF('[1]p21'!$K$301&lt;&gt;0,'[1]p21'!$K$301,"")</f>
        <v>38321</v>
      </c>
    </row>
    <row r="55" spans="1:19" s="3" customFormat="1" ht="13.5" customHeight="1">
      <c r="A55" s="347" t="str">
        <f>IF('[1]p21'!$A$305&lt;&gt;0,'[1]p21'!$A$305,"")</f>
        <v>PROLICEN 2004 - Contextualizando a Matemática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>
        <f>IF('[1]p21'!$H$305&lt;&gt;0,'[1]p21'!$H$305,"")</f>
      </c>
      <c r="N55" s="347"/>
      <c r="O55" s="347"/>
      <c r="P55" s="347"/>
      <c r="Q55" s="347"/>
      <c r="R55" s="42">
        <f>IF('[1]p21'!$J$305&lt;&gt;0,'[1]p21'!$J$305,"")</f>
        <v>38147</v>
      </c>
      <c r="S55" s="42" t="str">
        <f>IF('[1]p21'!$K$305&lt;&gt;0,'[1]p21'!$K$305,"")</f>
        <v>xx/xx/05</v>
      </c>
    </row>
    <row r="56" spans="1:19" s="3" customFormat="1" ht="11.25">
      <c r="A56" s="351"/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</row>
    <row r="57" spans="1:19" s="53" customFormat="1" ht="11.25">
      <c r="A57" s="341" t="str">
        <f>T('[1]p23'!$C$13:$G$13)</f>
        <v>Luiz Mendes Albuquerque Neto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</row>
    <row r="58" spans="1:19" s="3" customFormat="1" ht="13.5" customHeight="1">
      <c r="A58" s="347" t="str">
        <f>IF('[1]p23'!$A$289&lt;&gt;0,'[1]p23'!$A$289,"")</f>
        <v>Vice-Coordenador do Curso de Graduação em Matemática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 t="str">
        <f>IF('[1]p23'!$H$289&lt;&gt;0,'[1]p23'!$H$289,"")</f>
        <v>Port. R/SRH/165/2003</v>
      </c>
      <c r="N58" s="347"/>
      <c r="O58" s="347"/>
      <c r="P58" s="347"/>
      <c r="Q58" s="347"/>
      <c r="R58" s="42">
        <f>IF('[1]p23'!$J$289&lt;&gt;0,'[1]p23'!$J$289,"")</f>
        <v>37681</v>
      </c>
      <c r="S58" s="42">
        <f>IF('[1]p23'!$K$289&lt;&gt;0,'[1]p23'!$K$289,"")</f>
        <v>38411</v>
      </c>
    </row>
    <row r="59" spans="1:19" s="3" customFormat="1" ht="11.25">
      <c r="A59" s="351"/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</row>
    <row r="60" spans="1:19" s="53" customFormat="1" ht="11.25">
      <c r="A60" s="341" t="str">
        <f>T('[1]p26'!$C$13:$G$13)</f>
        <v>Miriam Costa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</row>
    <row r="61" spans="1:19" s="3" customFormat="1" ht="13.5" customHeight="1">
      <c r="A61" s="347" t="str">
        <f>IF('[1]p26'!$A$289&lt;&gt;0,'[1]p26'!$A$289,"")</f>
        <v>Coordenadora da Olimpíada Campinense de Matemática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 t="str">
        <f>IF('[1]p26'!$H$289&lt;&gt;0,'[1]p26'!$H$289,"")</f>
        <v>Portaria  xxxxx</v>
      </c>
      <c r="N61" s="347"/>
      <c r="O61" s="347"/>
      <c r="P61" s="347"/>
      <c r="Q61" s="347"/>
      <c r="R61" s="42" t="str">
        <f>IF('[1]p26'!$J$289&lt;&gt;0,'[1]p26'!$J$289,"")</f>
        <v>xxxxx</v>
      </c>
      <c r="S61" s="42" t="str">
        <f>IF('[1]p26'!$K$289&lt;&gt;0,'[1]p26'!$K$289,"")</f>
        <v>xxxxx</v>
      </c>
    </row>
    <row r="62" spans="1:19" s="3" customFormat="1" ht="11.25">
      <c r="A62" s="351"/>
      <c r="B62" s="351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</row>
    <row r="63" spans="1:19" s="53" customFormat="1" ht="11.25">
      <c r="A63" s="341" t="str">
        <f>T('[1]p28'!$C$13:$G$13)</f>
        <v>Rosângela Silveira do Nascimento</v>
      </c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</row>
    <row r="64" spans="1:19" s="3" customFormat="1" ht="13.5" customHeight="1">
      <c r="A64" s="347" t="str">
        <f>IF('[1]p28'!$A$289&lt;&gt;0,'[1]p28'!$A$289,"")</f>
        <v>Titular da Comissão Permanente de Pessoal Docente da UFCG</v>
      </c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 t="str">
        <f>IF('[1]p28'!$H$289&lt;&gt;0,'[1]p28'!$H$289,"")</f>
        <v>Port. R/SRH/No173</v>
      </c>
      <c r="N64" s="347"/>
      <c r="O64" s="347"/>
      <c r="P64" s="347"/>
      <c r="Q64" s="347"/>
      <c r="R64" s="42" t="str">
        <f>IF('[1]p28'!$J$289&lt;&gt;0,'[1]p28'!$J$289,"")</f>
        <v>25/10/2002</v>
      </c>
      <c r="S64" s="42">
        <f>IF('[1]p28'!$K$289&lt;&gt;0,'[1]p28'!$K$289,"")</f>
      </c>
    </row>
    <row r="65" spans="1:19" s="3" customFormat="1" ht="13.5" customHeight="1">
      <c r="A65" s="347">
        <f>IF('[1]p50'!$A$305&lt;&gt;0,'[1]p50'!$A$305,"")</f>
      </c>
      <c r="B65" s="347"/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>
        <f>IF('[1]p50'!$H$305&lt;&gt;0,'[1]p50'!$H$305,"")</f>
      </c>
      <c r="N65" s="347"/>
      <c r="O65" s="347"/>
      <c r="P65" s="347"/>
      <c r="Q65" s="347"/>
      <c r="R65" s="42">
        <f>IF('[1]p50'!$J$305&lt;&gt;0,'[1]p50'!$J$305,"")</f>
      </c>
      <c r="S65" s="42">
        <f>IF('[1]p50'!$K$305&lt;&gt;0,'[1]p50'!$K$305,"")</f>
      </c>
    </row>
    <row r="66" spans="1:19" s="3" customFormat="1" ht="11.25">
      <c r="A66" s="351"/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</row>
  </sheetData>
  <sheetProtection password="CA19" sheet="1" objects="1" scenarios="1"/>
  <mergeCells count="97">
    <mergeCell ref="A64:L64"/>
    <mergeCell ref="M64:Q64"/>
    <mergeCell ref="A66:S66"/>
    <mergeCell ref="E3:Q3"/>
    <mergeCell ref="A65:L65"/>
    <mergeCell ref="M65:Q65"/>
    <mergeCell ref="A61:L61"/>
    <mergeCell ref="M61:Q61"/>
    <mergeCell ref="A62:S62"/>
    <mergeCell ref="A63:S63"/>
    <mergeCell ref="A58:L58"/>
    <mergeCell ref="M58:Q58"/>
    <mergeCell ref="A59:S59"/>
    <mergeCell ref="A60:S60"/>
    <mergeCell ref="A55:L55"/>
    <mergeCell ref="M55:Q55"/>
    <mergeCell ref="A56:S56"/>
    <mergeCell ref="A57:S57"/>
    <mergeCell ref="A53:L53"/>
    <mergeCell ref="M53:Q53"/>
    <mergeCell ref="A54:L54"/>
    <mergeCell ref="M54:Q54"/>
    <mergeCell ref="A51:L51"/>
    <mergeCell ref="M51:Q51"/>
    <mergeCell ref="A52:L52"/>
    <mergeCell ref="M52:Q52"/>
    <mergeCell ref="A48:L48"/>
    <mergeCell ref="M48:Q48"/>
    <mergeCell ref="A49:S49"/>
    <mergeCell ref="A50:S50"/>
    <mergeCell ref="A45:L45"/>
    <mergeCell ref="M45:Q45"/>
    <mergeCell ref="A46:S46"/>
    <mergeCell ref="A47:S47"/>
    <mergeCell ref="A42:S42"/>
    <mergeCell ref="A43:S43"/>
    <mergeCell ref="A44:L44"/>
    <mergeCell ref="M44:Q44"/>
    <mergeCell ref="A40:L40"/>
    <mergeCell ref="M40:Q40"/>
    <mergeCell ref="A41:L41"/>
    <mergeCell ref="M41:Q41"/>
    <mergeCell ref="A37:L37"/>
    <mergeCell ref="M37:Q37"/>
    <mergeCell ref="A38:S38"/>
    <mergeCell ref="A39:S39"/>
    <mergeCell ref="A34:L34"/>
    <mergeCell ref="M34:Q34"/>
    <mergeCell ref="A35:S35"/>
    <mergeCell ref="A36:S36"/>
    <mergeCell ref="A31:L31"/>
    <mergeCell ref="M31:Q31"/>
    <mergeCell ref="A32:S32"/>
    <mergeCell ref="A33:S33"/>
    <mergeCell ref="A28:S28"/>
    <mergeCell ref="A29:S29"/>
    <mergeCell ref="A30:L30"/>
    <mergeCell ref="M30:Q30"/>
    <mergeCell ref="A26:L26"/>
    <mergeCell ref="M26:Q26"/>
    <mergeCell ref="A27:L27"/>
    <mergeCell ref="M27:Q27"/>
    <mergeCell ref="A24:L24"/>
    <mergeCell ref="M24:Q24"/>
    <mergeCell ref="A25:L25"/>
    <mergeCell ref="M25:Q25"/>
    <mergeCell ref="A21:L21"/>
    <mergeCell ref="M21:Q21"/>
    <mergeCell ref="A22:S22"/>
    <mergeCell ref="A23:S23"/>
    <mergeCell ref="A19:L19"/>
    <mergeCell ref="M19:Q19"/>
    <mergeCell ref="A20:L20"/>
    <mergeCell ref="M20:Q20"/>
    <mergeCell ref="A16:S16"/>
    <mergeCell ref="A17:S17"/>
    <mergeCell ref="A18:L18"/>
    <mergeCell ref="M18:Q18"/>
    <mergeCell ref="A13:S13"/>
    <mergeCell ref="A14:S14"/>
    <mergeCell ref="A15:L15"/>
    <mergeCell ref="M15:Q15"/>
    <mergeCell ref="A8:L8"/>
    <mergeCell ref="A10:S10"/>
    <mergeCell ref="A11:S11"/>
    <mergeCell ref="A12:L12"/>
    <mergeCell ref="M12:Q12"/>
    <mergeCell ref="A7:S7"/>
    <mergeCell ref="A9:L9"/>
    <mergeCell ref="M9:Q9"/>
    <mergeCell ref="A1:S1"/>
    <mergeCell ref="A2:S2"/>
    <mergeCell ref="A3:D3"/>
    <mergeCell ref="A6:L6"/>
    <mergeCell ref="M6:Q6"/>
    <mergeCell ref="A4:S5"/>
    <mergeCell ref="M8:Q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Q165"/>
  <sheetViews>
    <sheetView workbookViewId="0" topLeftCell="A1">
      <selection activeCell="T88" sqref="T88"/>
    </sheetView>
  </sheetViews>
  <sheetFormatPr defaultColWidth="9.140625" defaultRowHeight="12.75"/>
  <cols>
    <col min="1" max="1" width="5.8515625" style="24" customWidth="1"/>
    <col min="2" max="3" width="6.7109375" style="24" customWidth="1"/>
    <col min="4" max="4" width="7.140625" style="24" customWidth="1"/>
    <col min="5" max="5" width="8.8515625" style="24" customWidth="1"/>
    <col min="6" max="6" width="8.00390625" style="24" customWidth="1"/>
    <col min="7" max="7" width="6.421875" style="24" customWidth="1"/>
    <col min="8" max="8" width="7.00390625" style="24" customWidth="1"/>
    <col min="9" max="9" width="6.421875" style="24" customWidth="1"/>
    <col min="10" max="10" width="7.00390625" style="24" customWidth="1"/>
    <col min="11" max="11" width="5.140625" style="24" customWidth="1"/>
    <col min="12" max="12" width="7.7109375" style="24" customWidth="1"/>
    <col min="13" max="13" width="6.421875" style="24" customWidth="1"/>
    <col min="14" max="14" width="6.57421875" style="24" customWidth="1"/>
    <col min="15" max="15" width="5.7109375" style="24" customWidth="1"/>
    <col min="16" max="16" width="7.140625" style="24" customWidth="1"/>
    <col min="17" max="17" width="6.7109375" style="24" customWidth="1"/>
    <col min="18" max="19" width="5.8515625" style="24" customWidth="1"/>
    <col min="20" max="16384" width="9.140625" style="24" customWidth="1"/>
  </cols>
  <sheetData>
    <row r="1" spans="1:17" ht="13.5" thickBot="1">
      <c r="A1" s="310" t="s">
        <v>91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2"/>
    </row>
    <row r="2" spans="1:17" ht="13.5" thickBo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</row>
    <row r="3" spans="1:17" ht="13.5" thickBot="1">
      <c r="A3" s="166" t="s">
        <v>32</v>
      </c>
      <c r="B3" s="167"/>
      <c r="C3" s="167"/>
      <c r="D3" s="168"/>
      <c r="E3" s="359"/>
      <c r="F3" s="360"/>
      <c r="G3" s="360"/>
      <c r="H3" s="360"/>
      <c r="I3" s="360"/>
      <c r="J3" s="360"/>
      <c r="K3" s="360"/>
      <c r="L3" s="360"/>
      <c r="M3" s="361"/>
      <c r="N3" s="357" t="s">
        <v>92</v>
      </c>
      <c r="O3" s="358"/>
      <c r="P3" s="167" t="str">
        <f>'[1]p1'!$H$4</f>
        <v>2004.1</v>
      </c>
      <c r="Q3" s="168"/>
    </row>
    <row r="4" spans="1:17" s="72" customFormat="1" ht="12.7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7" s="76" customFormat="1" ht="12.7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</row>
    <row r="6" spans="1:17" s="77" customFormat="1" ht="27.75" customHeight="1">
      <c r="A6" s="362" t="str">
        <f>IF('[1]p1'!$A$187:$L$187&lt;&gt;0,'[1]p1'!$A$187:$L$187,"")</f>
        <v>BRITO, J. F. &amp; OLIVEIRA, A. S. -  Problemas de Valor de Contorno para Equação da Onda Não-Homogênea, CD-R0M do I Congresso de Iniciação Científica da Universidade Federal de Campina Grande, PIBIC/CNPq/UFCG-2004.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</row>
    <row r="7" spans="1:17" s="77" customFormat="1" ht="13.5" customHeight="1">
      <c r="A7" s="78" t="s">
        <v>31</v>
      </c>
      <c r="B7" s="363" t="str">
        <f>IF('[1]p1'!$B$188:$L$188&lt;&gt;0,'[1]p1'!$B$188:$L$188,"")</f>
        <v>Trabalhos completos publicados em anais de eventos nacionais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</row>
    <row r="8" spans="1:17" s="76" customFormat="1" ht="12.75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</row>
    <row r="9" spans="1:17" s="76" customFormat="1" ht="12.7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</row>
    <row r="10" spans="1:17" s="77" customFormat="1" ht="27.75" customHeight="1">
      <c r="A10" s="362" t="str">
        <f>IF('[1]p2'!$A$187:$L$187&lt;&gt;0,'[1]p2'!$A$187:$L$187,"")</f>
        <v>ALVES, N. M.; SILVA, A. J. &amp; CAVALCANTI, A. B. - Estatística: aplicações à Econometria, CD-R0M do I Congresso de Iniciação Científica da Universidade Federal de Campina Grande, PIBIC/CNPq/UFCG-2004.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</row>
    <row r="11" spans="1:17" s="77" customFormat="1" ht="13.5" customHeight="1">
      <c r="A11" s="78" t="s">
        <v>31</v>
      </c>
      <c r="B11" s="363" t="str">
        <f>IF('[1]p2'!$B$188:$L$188&lt;&gt;0,'[1]p2'!$B$188:$L$188,"")</f>
        <v>Trabalhos completos publicados em anais de eventos nacionais</v>
      </c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</row>
    <row r="12" spans="1:17" s="76" customFormat="1" ht="12.75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</row>
    <row r="13" spans="1:17" s="76" customFormat="1" ht="12.75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</row>
    <row r="14" spans="1:17" s="77" customFormat="1" ht="27.75" customHeight="1">
      <c r="A14" s="362" t="str">
        <f>IF('[1]p5'!$A$187:$L$187&lt;&gt;0,'[1]p5'!$A$187:$L$187,"")</f>
        <v>Alves, Natanailza M. ;Cavalcanti, Alexsandro B. e da Silva, Antonio J. Estatística: Aplicações a Econometria. CD-R0M do I Congresso de Iniciação Científica da Universidade Federal de Campina Grande, PIBIC/CNPq/UFCG-2004.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</row>
    <row r="15" spans="1:17" s="77" customFormat="1" ht="13.5" customHeight="1">
      <c r="A15" s="78" t="s">
        <v>31</v>
      </c>
      <c r="B15" s="363" t="str">
        <f>IF('[1]p5'!$B$188:$L$188&lt;&gt;0,'[1]p5'!$B$188:$L$188,"")</f>
        <v>Resumo publicado em anais de eventos nacionais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</row>
    <row r="16" spans="1:17" s="76" customFormat="1" ht="12.75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</row>
    <row r="17" spans="1:17" s="76" customFormat="1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1:17" s="77" customFormat="1" ht="27.75" customHeight="1">
      <c r="A18" s="362" t="str">
        <f>IF('[1]p8'!$A$187:$L$187&lt;&gt;0,'[1]p8'!$A$187:$L$187,"")</f>
        <v>DORONIN, G. G., LAR'KIN, N. A., SOUZA, A. J., Existence and stability of global regular solutions for a dusty gas model, Mathematical Methods in the Applied Sciences, Alemanha, v.27, n.4, p.441 - 456, 2004.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</row>
    <row r="19" spans="1:17" s="77" customFormat="1" ht="13.5" customHeight="1">
      <c r="A19" s="78" t="s">
        <v>31</v>
      </c>
      <c r="B19" s="363" t="str">
        <f>IF('[1]p8'!$B$188:$L$188&lt;&gt;0,'[1]p8'!$B$188:$L$188,"")</f>
        <v>Artigo técnico ou científico publicado em periódico indexado internacionalmente</v>
      </c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</row>
    <row r="20" spans="1:17" s="76" customFormat="1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</row>
    <row r="21" spans="1:17" s="77" customFormat="1" ht="27.75" customHeight="1">
      <c r="A21" s="362" t="str">
        <f>IF('[1]p8'!$A$191:$L$191&lt;&gt;0,'[1]p8'!$A$191:$L$191,"")</f>
        <v>Souza, A. J., Traveling Waves for Thermal Multiphase Flow in Porous Media, Segundo Congresso Latinoamericano de Matemáticos,  Sessão deMatemática Aplicada e Métodos Numéricos,  Cancun, MX,  20 à 26/06/04, (2004).
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</row>
    <row r="22" spans="1:17" s="77" customFormat="1" ht="13.5" customHeight="1">
      <c r="A22" s="78" t="s">
        <v>31</v>
      </c>
      <c r="B22" s="363" t="str">
        <f>IF('[1]p8'!$B$192:$L$192&lt;&gt;0,'[1]p8'!$B$192:$L$192,"")</f>
        <v>Resumo publicado em anais de eventos internacionais</v>
      </c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</row>
    <row r="23" spans="1:17" s="76" customFormat="1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</row>
    <row r="24" spans="1:17" s="77" customFormat="1" ht="27.75" customHeight="1">
      <c r="A24" s="362" t="str">
        <f>IF('[1]p8'!$A$195:$L$195&lt;&gt;0,'[1]p8'!$A$195:$L$195,"")</f>
        <v>SILVA, G. S., ARAÚJO, J. A. , SOUZA, A. J. - A Equação de Buckley-Leverett em Meios Porosos, CD-R0M do I Congresso de Iniciação Científica  PIBIC/CNPq/UFCG-2004.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</row>
    <row r="25" spans="1:17" s="77" customFormat="1" ht="13.5" customHeight="1">
      <c r="A25" s="78" t="s">
        <v>31</v>
      </c>
      <c r="B25" s="363" t="str">
        <f>IF('[1]p8'!$B$196:$L$196&lt;&gt;0,'[1]p8'!$B$196:$L$196,"")</f>
        <v>Trabalhos completos publicados em anais de eventos nacionais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</row>
    <row r="26" spans="1:17" s="76" customFormat="1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</row>
    <row r="27" spans="1:17" s="77" customFormat="1" ht="27.75" customHeight="1">
      <c r="A27" s="362" t="str">
        <f>IF('[1]p8'!$A$199:$L$199&lt;&gt;0,'[1]p8'!$A$199:$L$199,"")</f>
        <v>BARBOSA, E. S.,  SOUZA, A. J. - Injeção Alternada de Bancos de Água com Taxas de Injeções Distintas em Reservatórios Petrolíferos, CD-R0M do I Congresso de Iniciação Científica  PIBIC/CNPq/UFCG-2004.</v>
      </c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</row>
    <row r="28" spans="1:17" s="77" customFormat="1" ht="13.5" customHeight="1">
      <c r="A28" s="78" t="s">
        <v>31</v>
      </c>
      <c r="B28" s="363" t="str">
        <f>IF('[1]p8'!$B$200:$L$200&lt;&gt;0,'[1]p8'!$B$200:$L$200,"")</f>
        <v>Trabalhos completos publicados em anais de eventos nacionais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</row>
    <row r="29" spans="1:17" s="76" customFormat="1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</row>
    <row r="30" spans="1:17" s="77" customFormat="1" ht="27.75" customHeight="1">
      <c r="A30" s="362" t="str">
        <f>IF('[1]p8'!$A$203:$L$203&lt;&gt;0,'[1]p8'!$A$203:$L$203,"")</f>
        <v>ANDRADE, P. L. &amp; SOUZA, A. J. - Simulações Numéricas para um Modelo de Escoamento Bifásico Não Isotérmico em Meios Porosos, CD-R0M do I Congresso de Iniciação Científica PIBIC/CNPq/UFCG-2004.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</row>
    <row r="31" spans="1:17" s="77" customFormat="1" ht="13.5" customHeight="1">
      <c r="A31" s="78" t="s">
        <v>31</v>
      </c>
      <c r="B31" s="363" t="str">
        <f>IF('[1]p8'!$B$204:$L$204&lt;&gt;0,'[1]p8'!$B$204:$L$204,"")</f>
        <v>Trabalhos completos publicados em anais de eventos nacionais</v>
      </c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</row>
    <row r="32" spans="1:17" s="76" customFormat="1" ht="12.75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</row>
    <row r="33" spans="1:17" s="77" customFormat="1" ht="27.75" customHeight="1">
      <c r="A33" s="362" t="str">
        <f>IF('[1]p8'!$A$207:$L$207&lt;&gt;0,'[1]p8'!$A$207:$L$207,"")</f>
        <v>SILVA, G. S., SOUZA, A. J., Os modelos de Corey e de Stone para as curvas de permeabilidades relativas em fluxos trifásicos,  IV encontro de avaliação anual do programa de recursos humanos da ANP, PRH-25, (2004).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</row>
    <row r="34" spans="1:17" s="77" customFormat="1" ht="13.5" customHeight="1">
      <c r="A34" s="78" t="s">
        <v>31</v>
      </c>
      <c r="B34" s="363" t="str">
        <f>IF('[1]p8'!$B$208:$L$208&lt;&gt;0,'[1]p8'!$B$208:$L$208,"")</f>
        <v>Resumo publicado em anais de eventos nacionais</v>
      </c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</row>
    <row r="35" spans="1:17" s="76" customFormat="1" ht="12.75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</row>
    <row r="36" spans="1:17" s="77" customFormat="1" ht="27.75" customHeight="1">
      <c r="A36" s="362" t="str">
        <f>IF('[1]p10'!$A$187:$L$187&lt;&gt;0,'[1]p10'!$A$187:$L$187,"")</f>
        <v>MELO, R. A. &amp; ALVES, C. O. - Equações Diferenciais com Aplicações: Métodos Direto de Liapunov,  CD-R0M do I Congresso de Iniciação Científica da Universidade Federal de Campina Grande, PIBIC/CNPq/UFCG-2004.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</row>
    <row r="37" spans="1:17" s="77" customFormat="1" ht="13.5" customHeight="1">
      <c r="A37" s="78" t="s">
        <v>31</v>
      </c>
      <c r="B37" s="363" t="str">
        <f>IF('[1]p10'!$B$188:$L$188&lt;&gt;0,'[1]p10'!$B$188:$L$188,"")</f>
        <v>Trabalhos completos publicados em anais de eventos nacionais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</row>
    <row r="38" spans="1:17" s="76" customFormat="1" ht="12.75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</row>
    <row r="39" spans="1:17" s="77" customFormat="1" ht="27.75" customHeight="1">
      <c r="A39" s="362" t="str">
        <f>IF('[1]p10'!$A$191:$L$191&lt;&gt;0,'[1]p10'!$A$191:$L$191,"")</f>
        <v>C. O. Alves, P.C. Carrião &amp; O. H. Miyagaki, A class of elliptic systems involving N-functions, Applied Math. Letters 17(2004), 1343-1348.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</row>
    <row r="40" spans="1:17" s="77" customFormat="1" ht="13.5" customHeight="1">
      <c r="A40" s="78" t="s">
        <v>31</v>
      </c>
      <c r="B40" s="363" t="str">
        <f>IF('[1]p10'!$B$192:$L$192&lt;&gt;0,'[1]p10'!$B$192:$L$192,"")</f>
        <v>Artigo técnico ou científico publicado em periódico indexado internacionalmente</v>
      </c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</row>
    <row r="41" spans="1:17" s="76" customFormat="1" ht="12.75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</row>
    <row r="42" spans="1:17" s="77" customFormat="1" ht="27.75" customHeight="1">
      <c r="A42" s="362" t="str">
        <f>IF('[1]p10'!$A$195:$L$195&lt;&gt;0,'[1]p10'!$A$195:$L$195,"")</f>
        <v>C. O. Alves &amp; S. H. M. Soares, On the location and profile of spike-layer nodal solutions to nonlinear Schrodinger equations, JMAA 296 ( 2004 ), 563-577.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</row>
    <row r="43" spans="1:17" s="77" customFormat="1" ht="13.5" customHeight="1">
      <c r="A43" s="78" t="s">
        <v>31</v>
      </c>
      <c r="B43" s="363" t="str">
        <f>IF('[1]p10'!$B$196:$L$196&lt;&gt;0,'[1]p10'!$B$196:$L$196,"")</f>
        <v>Artigo técnico ou científico publicado em periódico indexado internacionalmente</v>
      </c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</row>
    <row r="44" spans="1:17" s="76" customFormat="1" ht="12.75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</row>
    <row r="45" spans="1:17" s="77" customFormat="1" ht="27.75" customHeight="1">
      <c r="A45" s="362" t="str">
        <f>IF('[1]p10'!$A$199:$L$199&lt;&gt;0,'[1]p10'!$A$199:$L$199,"")</f>
        <v>ALVES, C. O., A. El Hamidi, Nehari manifold and existence of positive solutions to a class of quasilinear problems. Journal of Nonlinear Analysis. Estados Unidos: , v.60, p.611 - 624, 2004. 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</row>
    <row r="46" spans="1:17" s="77" customFormat="1" ht="13.5" customHeight="1">
      <c r="A46" s="78" t="s">
        <v>31</v>
      </c>
      <c r="B46" s="363" t="str">
        <f>IF('[1]p10'!$B$200:$L$200&lt;&gt;0,'[1]p10'!$B$200:$L$200,"")</f>
        <v>Artigo técnico ou científico publicado em periódico indexado internacionalmente</v>
      </c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</row>
    <row r="47" spans="1:17" s="76" customFormat="1" ht="12.75">
      <c r="A47" s="212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</row>
    <row r="48" spans="1:17" s="77" customFormat="1" ht="27.75" customHeight="1">
      <c r="A48" s="362" t="str">
        <f>IF('[1]p10'!$A$203:$L$203&lt;&gt;0,'[1]p10'!$A$203:$L$203,"")</f>
        <v>ALVES, C. O., Ó, J. M. B., MIYAGAKI, O. H., On nonlinear pertubations of a periodic elliptic problem in R^{2} involving critical growth, Journal of Nonlinear Analysis, Estados unidos , v.56, n.5, p.781 - 791, 2004.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</row>
    <row r="49" spans="1:17" s="77" customFormat="1" ht="13.5" customHeight="1">
      <c r="A49" s="78" t="s">
        <v>31</v>
      </c>
      <c r="B49" s="363" t="str">
        <f>IF('[1]p10'!$B$204:$L$204&lt;&gt;0,'[1]p10'!$B$204:$L$204,"")</f>
        <v>Artigo técnico ou científico publicado em periódico indexado internacionalmente</v>
      </c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</row>
    <row r="50" spans="1:17" s="76" customFormat="1" ht="12.75">
      <c r="A50" s="212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</row>
    <row r="51" spans="1:17" s="77" customFormat="1" ht="27.75" customHeight="1">
      <c r="A51" s="362" t="str">
        <f>IF('[1]p11'!$A$187:$L$187&lt;&gt;0,'[1]p11'!$A$187:$L$187,"")</f>
        <v>de Morais Filho, C.O. Alves, M.A. S. Souto, An application of the Dual variational principle to a hamiltonian system with discontinuous nonlinearities, EJDE, v. 2004, n.46 (2004)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</row>
    <row r="52" spans="1:17" s="77" customFormat="1" ht="13.5" customHeight="1">
      <c r="A52" s="78" t="s">
        <v>31</v>
      </c>
      <c r="B52" s="363" t="str">
        <f>IF('[1]p11'!$B$188:$L$188&lt;&gt;0,'[1]p11'!$B$188:$L$188,"")</f>
        <v>Artigo técnico ou científico publicado em periódico indexado internacionalmente</v>
      </c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</row>
    <row r="53" spans="1:17" s="76" customFormat="1" ht="12.75">
      <c r="A53" s="212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</row>
    <row r="54" spans="1:17" s="77" customFormat="1" ht="27.75" customHeight="1">
      <c r="A54" s="362" t="str">
        <f>IF('[1]p11'!$A$191:$L$191&lt;&gt;0,'[1]p11'!$A$191:$L$191,"")</f>
        <v>de Morais Filho,D. C. , Myiagaki, O. &amp; C.O. Alves, Multiple solutions for na elliptic system on bounded and unbounded domains, J. of Nonlinear Analysis, v. 56, n.4, p.555-568, (2004). 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</row>
    <row r="55" spans="1:17" s="77" customFormat="1" ht="13.5" customHeight="1">
      <c r="A55" s="78" t="s">
        <v>31</v>
      </c>
      <c r="B55" s="363" t="str">
        <f>IF('[1]p11'!$B$192:$L$192&lt;&gt;0,'[1]p11'!$B$192:$L$192,"")</f>
        <v>Artigo técnico ou científico publicado em periódico indexado internacionalmente</v>
      </c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</row>
    <row r="56" spans="1:17" s="76" customFormat="1" ht="12.75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</row>
    <row r="57" spans="1:17" s="77" customFormat="1" ht="27.75" customHeight="1">
      <c r="A57" s="362" t="str">
        <f>IF('[1]p11'!$A$195:$L$195&lt;&gt;0,'[1]p11'!$A$195:$L$195,"")</f>
        <v>de Morais Filho, D. C. ; Myiagaki, O. H. Crintical singular roblems on unbounded domains, Abstract and Applied Analysis (2004)</v>
      </c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</row>
    <row r="58" spans="1:17" s="77" customFormat="1" ht="13.5" customHeight="1">
      <c r="A58" s="78" t="s">
        <v>31</v>
      </c>
      <c r="B58" s="363" t="str">
        <f>IF('[1]p11'!$B$196:$L$196&lt;&gt;0,'[1]p11'!$B$196:$L$196,"")</f>
        <v>Artigo técnico ou científico publicado em periódico indexado internacionalmente</v>
      </c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</row>
    <row r="59" spans="1:17" s="76" customFormat="1" ht="12.75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</row>
    <row r="60" spans="1:17" s="77" customFormat="1" ht="27.75" customHeight="1">
      <c r="A60" s="362" t="str">
        <f>IF('[1]p11'!$A$199:$L$199&lt;&gt;0,'[1]p11'!$A$199:$L$199,"")</f>
        <v>de Morais Filho, D.C. ; Correa, F. J. S. A. On a class of nonlocal elliptic problems via Galerkin Method, Journal of of Mathematical Analysis and Applications (2004)</v>
      </c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</row>
    <row r="61" spans="1:17" s="77" customFormat="1" ht="13.5" customHeight="1">
      <c r="A61" s="78" t="s">
        <v>31</v>
      </c>
      <c r="B61" s="363">
        <f>IF('[1]p11'!$B$200:$L$200&lt;&gt;0,'[1]p11'!$B$200:$L$200,"")</f>
      </c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</row>
    <row r="62" spans="1:17" s="76" customFormat="1" ht="12.75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</row>
    <row r="63" spans="1:17" s="77" customFormat="1" ht="27.75" customHeight="1">
      <c r="A63" s="362" t="str">
        <f>IF('[1]p11'!$A$203:$L$203&lt;&gt;0,'[1]p11'!$A$203:$L$203,"")</f>
        <v>BERNARDO, L. F. S. &amp; FILHO, D. C. M. - Códigos: A Matemática para Guardar e Descobrir Segredos, CD-R0M do I Congresso de Iniciação Científica da Universidade Federal de Campina Grande, PIBIC/CNPq/UFCG-2004.</v>
      </c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</row>
    <row r="64" spans="1:17" s="77" customFormat="1" ht="13.5" customHeight="1">
      <c r="A64" s="78" t="s">
        <v>31</v>
      </c>
      <c r="B64" s="363" t="str">
        <f>IF('[1]p11'!$B$204:$L$204&lt;&gt;0,'[1]p11'!$B$204:$L$204,"")</f>
        <v>Trabalhos completos publicados em anais de eventos nacionais</v>
      </c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</row>
    <row r="65" spans="1:17" s="76" customFormat="1" ht="12.75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</row>
    <row r="66" spans="1:17" s="77" customFormat="1" ht="27.75" customHeight="1">
      <c r="A66" s="362" t="str">
        <f>IF('[1]p11'!$A$207:$L$207&lt;&gt;0,'[1]p11'!$A$207:$L$207,"")</f>
        <v>JÚNIOR, R. N.; NETO, L. M. A. &amp; FILHO, D. C. M. -  Uma Abordagem Histórica Sobre Superfícies Mínimas, CD-R0M do I Congresso de Iniciação Científica da Universidade Federal de Campina Grande, PIBIC/CNPq/UFCG-2004.</v>
      </c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</row>
    <row r="67" spans="1:17" s="77" customFormat="1" ht="13.5" customHeight="1">
      <c r="A67" s="78" t="s">
        <v>31</v>
      </c>
      <c r="B67" s="363" t="str">
        <f>IF('[1]p11'!$B$208:$L$208&lt;&gt;0,'[1]p11'!$B$208:$L$208,"")</f>
        <v>Trabalhos completos publicados em anais de eventos nacionais</v>
      </c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</row>
    <row r="68" spans="1:17" s="76" customFormat="1" ht="12.75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</row>
    <row r="69" spans="1:17" s="76" customFormat="1" ht="12.75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</row>
    <row r="70" spans="1:17" s="77" customFormat="1" ht="27.75" customHeight="1">
      <c r="A70" s="362" t="str">
        <f>IF('[1]p12'!$A$187:$L$187&lt;&gt;0,'[1]p12'!$A$187:$L$187,"")</f>
        <v>PELLEGRINO, D. M., BOTELHO, G., A note on polynomial characterizations of Asplund spaces In: 59 Seminário Brasileiro de Análise, 2004, Ribeirão Preto,  Anais do 59 SBA. Ribeirão Preto: , 2004. p.231 - 235
</v>
      </c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</row>
    <row r="71" spans="1:17" s="77" customFormat="1" ht="13.5" customHeight="1">
      <c r="A71" s="78" t="s">
        <v>31</v>
      </c>
      <c r="B71" s="363" t="str">
        <f>IF('[1]p12'!$B$188:$L$188&lt;&gt;0,'[1]p12'!$B$188:$L$188,"")</f>
        <v>Trabalhos completos publicados em anais de eventos nacionais</v>
      </c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</row>
    <row r="72" spans="1:17" s="76" customFormat="1" ht="12.75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</row>
    <row r="73" spans="1:17" s="77" customFormat="1" ht="27.75" customHeight="1">
      <c r="A73" s="362" t="str">
        <f>IF('[1]p12'!$A$191:$L$191&lt;&gt;0,'[1]p12'!$A$191:$L$191,"")</f>
        <v>PELLEGRINO, D. M., SOUZA, M. L. V., Fully summing multilinear and holomorphic mappings into Hilbert spaces, Seminário Brasileiro de Análise, 2004, Rio de Janeiro, Anais do 60 Seminário Brasileiro de Análise. Rio de Janeiro: UERJ, 2004. p.259 - 274</v>
      </c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</row>
    <row r="74" spans="1:17" s="77" customFormat="1" ht="13.5" customHeight="1">
      <c r="A74" s="78" t="s">
        <v>31</v>
      </c>
      <c r="B74" s="363" t="str">
        <f>IF('[1]p12'!$B$192:$L$192&lt;&gt;0,'[1]p12'!$B$192:$L$192,"")</f>
        <v>Trabalhos completos publicados em anais de eventos nacionais</v>
      </c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</row>
    <row r="75" spans="1:17" s="76" customFormat="1" ht="12.75">
      <c r="A75" s="21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</row>
    <row r="76" spans="1:17" s="77" customFormat="1" ht="27.75" customHeight="1">
      <c r="A76" s="362" t="str">
        <f>IF('[1]p12'!$A$195:$L$195&lt;&gt;0,'[1]p12'!$A$195:$L$195,"")</f>
        <v>PELLEGRINO, D. M., BOTELHO, G., Holomorphy types and ideals of polynomials-Part I, Seminário Brasileiro de Análise, 2004, Rio de Janeiro, Anais do 60 Seminário Brasileiro de Análise. Rio de Janeiro: UERJ, 2004. p.315 - 326
</v>
      </c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</row>
    <row r="77" spans="1:17" s="77" customFormat="1" ht="13.5" customHeight="1">
      <c r="A77" s="78" t="s">
        <v>31</v>
      </c>
      <c r="B77" s="363" t="str">
        <f>IF('[1]p12'!$B$196:$L$196&lt;&gt;0,'[1]p12'!$B$196:$L$196,"")</f>
        <v>Trabalhos completos publicados em anais de eventos nacionais</v>
      </c>
      <c r="C77" s="363"/>
      <c r="D77" s="363"/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</row>
    <row r="78" spans="1:17" s="76" customFormat="1" ht="12.75">
      <c r="A78" s="212"/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</row>
    <row r="79" spans="1:17" s="77" customFormat="1" ht="27.75" customHeight="1">
      <c r="A79" s="362" t="str">
        <f>IF('[1]p12'!$A$199:$L$199&lt;&gt;0,'[1]p12'!$A$199:$L$199,"")</f>
        <v>PELLEGRINO, D. M., On scalar-valued nonlinear absolutely summing mappings. Annales Polonici Mathematici. Polônia, v.83, n.3, p.281 - 288, 2004.
</v>
      </c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</row>
    <row r="80" spans="1:17" s="77" customFormat="1" ht="13.5" customHeight="1">
      <c r="A80" s="78" t="s">
        <v>31</v>
      </c>
      <c r="B80" s="363" t="str">
        <f>IF('[1]p12'!$B$200:$L$200&lt;&gt;0,'[1]p12'!$B$200:$L$200,"")</f>
        <v>Artigo técnico ou científico publicado em periódico indexado internacionalmente</v>
      </c>
      <c r="C80" s="363"/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</row>
    <row r="81" spans="1:17" s="76" customFormat="1" ht="12.75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</row>
    <row r="82" spans="1:17" s="77" customFormat="1" ht="27.75" customHeight="1">
      <c r="A82" s="362" t="str">
        <f>IF('[1]p12'!$A$203:$L$203&lt;&gt;0,'[1]p12'!$A$203:$L$203,"")</f>
        <v>PELLEGRINO, D. M., BOTELHO, G., Dominated polynomials on Lp spaces. Archiv der Mathematik. Suiça, v.83, n.4, p.364 - 370, 2004.
</v>
      </c>
      <c r="B82" s="362"/>
      <c r="C82" s="362"/>
      <c r="D82" s="362"/>
      <c r="E82" s="362"/>
      <c r="F82" s="362"/>
      <c r="G82" s="362"/>
      <c r="H82" s="362"/>
      <c r="I82" s="362"/>
      <c r="J82" s="362"/>
      <c r="K82" s="362"/>
      <c r="L82" s="362"/>
      <c r="M82" s="362"/>
      <c r="N82" s="362"/>
      <c r="O82" s="362"/>
      <c r="P82" s="362"/>
      <c r="Q82" s="362"/>
    </row>
    <row r="83" spans="1:17" s="77" customFormat="1" ht="13.5" customHeight="1">
      <c r="A83" s="78" t="s">
        <v>31</v>
      </c>
      <c r="B83" s="363" t="str">
        <f>IF('[1]p12'!$B$204:$L$204&lt;&gt;0,'[1]p12'!$B$204:$L$204,"")</f>
        <v>Artigo técnico ou científico publicado em periódico indexado internacionalmente</v>
      </c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3"/>
    </row>
    <row r="84" spans="1:17" s="76" customFormat="1" ht="12.75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</row>
    <row r="85" spans="1:17" s="77" customFormat="1" ht="27.75" customHeight="1">
      <c r="A85" s="362" t="str">
        <f>IF('[1]p12'!$A$207:$L$207&lt;&gt;0,'[1]p12'!$A$207:$L$207,"")</f>
        <v>PELLEGRINO, D. M., BOTELHO, G., On symmetric ideals of multilinear mappings, 59 Seminário Brasileiro de Análise, 2004, Ribeirão Preto, Anais do 59 SBA. Ribeirão Preto: , 2004. p.215 - 222</v>
      </c>
      <c r="B85" s="362"/>
      <c r="C85" s="362"/>
      <c r="D85" s="362"/>
      <c r="E85" s="362"/>
      <c r="F85" s="362"/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/>
    </row>
    <row r="86" spans="1:17" s="77" customFormat="1" ht="13.5" customHeight="1">
      <c r="A86" s="78" t="s">
        <v>31</v>
      </c>
      <c r="B86" s="363" t="str">
        <f>IF('[1]p12'!$B$208:$L$208&lt;&gt;0,'[1]p12'!$B$208:$L$208,"")</f>
        <v>Trabalhos completos publicados em anais de eventos nacionais</v>
      </c>
      <c r="C86" s="363"/>
      <c r="D86" s="363"/>
      <c r="E86" s="363"/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</row>
    <row r="87" spans="1:17" s="76" customFormat="1" ht="12.75">
      <c r="A87" s="212"/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</row>
    <row r="88" spans="1:17" s="76" customFormat="1" ht="12.75">
      <c r="A88" s="212"/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</row>
    <row r="89" spans="1:17" s="77" customFormat="1" ht="27.75" customHeight="1">
      <c r="A89" s="362" t="str">
        <f>IF('[1]p14'!$A$187:$L$187&lt;&gt;0,'[1]p14'!$A$187:$L$187,"")</f>
        <v>Silva, Areli Mesquita e Souza, Francisco A. M. de Souza, Previsão de Desvios na Coluna de Perfuração via Modelo de Regressão. Rio Oil &amp; Gas 2004</v>
      </c>
      <c r="B89" s="362"/>
      <c r="C89" s="362"/>
      <c r="D89" s="362"/>
      <c r="E89" s="362"/>
      <c r="F89" s="362"/>
      <c r="G89" s="362"/>
      <c r="H89" s="362"/>
      <c r="I89" s="362"/>
      <c r="J89" s="362"/>
      <c r="K89" s="362"/>
      <c r="L89" s="362"/>
      <c r="M89" s="362"/>
      <c r="N89" s="362"/>
      <c r="O89" s="362"/>
      <c r="P89" s="362"/>
      <c r="Q89" s="362"/>
    </row>
    <row r="90" spans="1:17" s="77" customFormat="1" ht="13.5" customHeight="1">
      <c r="A90" s="78" t="s">
        <v>31</v>
      </c>
      <c r="B90" s="363" t="str">
        <f>IF('[1]p14'!$B$188:$L$188&lt;&gt;0,'[1]p14'!$B$188:$L$188,"")</f>
        <v>Trabalhos completos publicados em anais de eventos nacionais</v>
      </c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</row>
    <row r="91" spans="1:17" s="76" customFormat="1" ht="12.75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</row>
    <row r="92" spans="1:17" s="77" customFormat="1" ht="27.75" customHeight="1">
      <c r="A92" s="362" t="str">
        <f>IF('[1]p14'!$A$191:$L$191&lt;&gt;0,'[1]p14'!$A$191:$L$191,"")</f>
        <v>SILVA, A. M. &amp; SOUZA, F. A. M. - Regressão Circular-Linear para Dados Direcionais, CD-R0M do I Congresso de Iniciação Científica da Universidade Federal de Campina Grande, PIBIC/CNPq/UFCG, 2004.</v>
      </c>
      <c r="B92" s="362"/>
      <c r="C92" s="362"/>
      <c r="D92" s="362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</row>
    <row r="93" spans="1:17" s="77" customFormat="1" ht="13.5" customHeight="1">
      <c r="A93" s="78" t="s">
        <v>31</v>
      </c>
      <c r="B93" s="363" t="str">
        <f>IF('[1]p14'!$B$192:$L$192&lt;&gt;0,'[1]p14'!$B$192:$L$192,"")</f>
        <v>Trabalhos completos publicados em anais de eventos nacionais</v>
      </c>
      <c r="C93" s="363"/>
      <c r="D93" s="363"/>
      <c r="E93" s="363"/>
      <c r="F93" s="363"/>
      <c r="G93" s="363"/>
      <c r="H93" s="363"/>
      <c r="I93" s="363"/>
      <c r="J93" s="363"/>
      <c r="K93" s="363"/>
      <c r="L93" s="363"/>
      <c r="M93" s="363"/>
      <c r="N93" s="363"/>
      <c r="O93" s="363"/>
      <c r="P93" s="363"/>
      <c r="Q93" s="363"/>
    </row>
    <row r="94" spans="1:17" s="76" customFormat="1" ht="12.75">
      <c r="A94" s="212"/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</row>
    <row r="95" spans="1:17" s="77" customFormat="1" ht="27.75" customHeight="1">
      <c r="A95" s="362" t="str">
        <f>IF('[1]p14'!$A$195:$L$195&lt;&gt;0,'[1]p14'!$A$195:$L$195,"")</f>
        <v>BORGES, H. F. &amp; SOUZA, F. A. M. - O Método Simplex e o Problema de Transporte, CD-R0M do I Congresso de Iniciação Científica da Universidade Federal de Campina Grande, PIBIC/CNPq/UFCG-2004.</v>
      </c>
      <c r="B95" s="362"/>
      <c r="C95" s="362"/>
      <c r="D95" s="362"/>
      <c r="E95" s="362"/>
      <c r="F95" s="362"/>
      <c r="G95" s="362"/>
      <c r="H95" s="362"/>
      <c r="I95" s="362"/>
      <c r="J95" s="362"/>
      <c r="K95" s="362"/>
      <c r="L95" s="362"/>
      <c r="M95" s="362"/>
      <c r="N95" s="362"/>
      <c r="O95" s="362"/>
      <c r="P95" s="362"/>
      <c r="Q95" s="362"/>
    </row>
    <row r="96" spans="1:17" s="77" customFormat="1" ht="13.5" customHeight="1">
      <c r="A96" s="78" t="s">
        <v>31</v>
      </c>
      <c r="B96" s="363" t="str">
        <f>IF('[1]p14'!$B$196:$L$196&lt;&gt;0,'[1]p14'!$B$196:$L$196,"")</f>
        <v>Resumo publicado em anais de eventos nacionais</v>
      </c>
      <c r="C96" s="363"/>
      <c r="D96" s="363"/>
      <c r="E96" s="363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</row>
    <row r="97" spans="1:17" s="76" customFormat="1" ht="12.75">
      <c r="A97" s="212"/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</row>
    <row r="98" spans="1:17" s="77" customFormat="1" ht="27.75" customHeight="1">
      <c r="A98" s="362" t="str">
        <f>IF('[1]p14'!$A$199:$L$199&lt;&gt;0,'[1]p14'!$A$199:$L$199,"")</f>
        <v>Silva, Areli Mesquita e Souza, Francisco A. M. de Souza, Aplicação de Regressão circular Linear na Perfuração de Poços Petrolíferos. “Jornadas de Iniciação Científica no IMPA“, realizadas no período de 08 a 12 de novembro de 2004.</v>
      </c>
      <c r="B98" s="362"/>
      <c r="C98" s="362"/>
      <c r="D98" s="362"/>
      <c r="E98" s="362"/>
      <c r="F98" s="362"/>
      <c r="G98" s="362"/>
      <c r="H98" s="362"/>
      <c r="I98" s="362"/>
      <c r="J98" s="362"/>
      <c r="K98" s="362"/>
      <c r="L98" s="362"/>
      <c r="M98" s="362"/>
      <c r="N98" s="362"/>
      <c r="O98" s="362"/>
      <c r="P98" s="362"/>
      <c r="Q98" s="362"/>
    </row>
    <row r="99" spans="1:17" s="77" customFormat="1" ht="13.5" customHeight="1">
      <c r="A99" s="78" t="s">
        <v>31</v>
      </c>
      <c r="B99" s="363" t="str">
        <f>IF('[1]p14'!$B$200:$L$200&lt;&gt;0,'[1]p14'!$B$200:$L$200,"")</f>
        <v>Trabalhos completos publicados em anais de eventos nacionais</v>
      </c>
      <c r="C99" s="363"/>
      <c r="D99" s="363"/>
      <c r="E99" s="363"/>
      <c r="F99" s="363"/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3"/>
    </row>
    <row r="100" spans="1:17" s="76" customFormat="1" ht="12.75">
      <c r="A100" s="212"/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</row>
    <row r="101" spans="1:17" s="77" customFormat="1" ht="27.75" customHeight="1">
      <c r="A101" s="362" t="str">
        <f>IF('[1]p14'!$A$203:$L$203&lt;&gt;0,'[1]p14'!$A$203:$L$203,"")</f>
        <v>A. C. B. ROCHA &amp; F. A. M. SOUZA, A Geoestatística Aplicação à Avaliação e Caracterização de Reservatórios Petrolífereros, IV Reunião Anual de Avaliação do PRH-25/ANP, pp. 20-21, 2004.</v>
      </c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</row>
    <row r="102" spans="1:17" s="77" customFormat="1" ht="13.5" customHeight="1">
      <c r="A102" s="78" t="s">
        <v>31</v>
      </c>
      <c r="B102" s="363" t="str">
        <f>IF('[1]p14'!$B$204:$L$204&lt;&gt;0,'[1]p14'!$B$204:$L$204,"")</f>
        <v>Trabalhos completos publicados em anais de eventos nacionais</v>
      </c>
      <c r="C102" s="363"/>
      <c r="D102" s="363"/>
      <c r="E102" s="363"/>
      <c r="F102" s="363"/>
      <c r="G102" s="363"/>
      <c r="H102" s="363"/>
      <c r="I102" s="363"/>
      <c r="J102" s="363"/>
      <c r="K102" s="363"/>
      <c r="L102" s="363"/>
      <c r="M102" s="363"/>
      <c r="N102" s="363"/>
      <c r="O102" s="363"/>
      <c r="P102" s="363"/>
      <c r="Q102" s="363"/>
    </row>
    <row r="103" spans="1:17" s="76" customFormat="1" ht="12.75">
      <c r="A103" s="212"/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</row>
    <row r="104" spans="1:17" s="77" customFormat="1" ht="27.75" customHeight="1">
      <c r="A104" s="362" t="str">
        <f>IF('[1]p14'!$A$207:$L$207&lt;&gt;0,'[1]p14'!$A$207:$L$207,"")</f>
        <v>D. F. DE PAULO &amp; F. A. M. DE SOUZA, Um Estudo Sobre Ajuste de Histórico por Regressão L1, IV Reunião Anual de Avaliação do PRH-25/ANP, pp. 36-37, 2004.</v>
      </c>
      <c r="B104" s="362"/>
      <c r="C104" s="362"/>
      <c r="D104" s="362"/>
      <c r="E104" s="362"/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</row>
    <row r="105" spans="1:17" s="77" customFormat="1" ht="13.5" customHeight="1">
      <c r="A105" s="78" t="s">
        <v>31</v>
      </c>
      <c r="B105" s="363" t="str">
        <f>IF('[1]p14'!$B$208:$L$208&lt;&gt;0,'[1]p14'!$B$208:$L$208,"")</f>
        <v>Trabalhos completos publicados em anais de eventos nacionais</v>
      </c>
      <c r="C105" s="363"/>
      <c r="D105" s="363"/>
      <c r="E105" s="363"/>
      <c r="F105" s="363"/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63"/>
    </row>
    <row r="106" spans="1:17" s="76" customFormat="1" ht="12.75">
      <c r="A106" s="212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</row>
    <row r="107" spans="1:17" s="77" customFormat="1" ht="27.75" customHeight="1">
      <c r="A107" s="362" t="str">
        <f>IF('[1]p19'!$A$187:$L$187&lt;&gt;0,'[1]p19'!$A$187:$L$187,"")</f>
        <v>SILVA, E. S., FERNANDES, J. A ., Alguns Métodos Numéricos usados no Estudo de Equações Diferenciais, Jornada de Iniciação Científica do IMPA, RJ, de 8 a 12 de novembro de 2004.</v>
      </c>
      <c r="B107" s="362"/>
      <c r="C107" s="362"/>
      <c r="D107" s="362"/>
      <c r="E107" s="362"/>
      <c r="F107" s="362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62"/>
    </row>
    <row r="108" spans="1:17" s="77" customFormat="1" ht="13.5" customHeight="1">
      <c r="A108" s="78" t="s">
        <v>31</v>
      </c>
      <c r="B108" s="363" t="str">
        <f>IF('[1]p19'!$B$188:$L$188&lt;&gt;0,'[1]p19'!$B$188:$L$188,"")</f>
        <v>Trabalhos completos publicados em anais de eventos nacionais</v>
      </c>
      <c r="C108" s="363"/>
      <c r="D108" s="363"/>
      <c r="E108" s="363"/>
      <c r="F108" s="363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63"/>
    </row>
    <row r="109" spans="1:17" s="76" customFormat="1" ht="12.75">
      <c r="A109" s="212"/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</row>
    <row r="110" spans="1:17" s="77" customFormat="1" ht="27.75" customHeight="1">
      <c r="A110" s="362" t="str">
        <f>IF('[1]p19'!$A$191:$L$191&lt;&gt;0,'[1]p19'!$A$191:$L$191,"")</f>
        <v>SILVA, E. S. ; FERNANDES, J. A. - Alguns Métodos Numéricos Aplicados no Estudo de Equações Diferenciais, CD-R0M do I Congresso de Iniciação Científica da Universidade Federal de Campina Grande, PIBIC/CNPq/UFCG-2004.</v>
      </c>
      <c r="B110" s="362"/>
      <c r="C110" s="362"/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</row>
    <row r="111" spans="1:17" s="77" customFormat="1" ht="13.5" customHeight="1">
      <c r="A111" s="78" t="s">
        <v>31</v>
      </c>
      <c r="B111" s="363" t="str">
        <f>IF('[1]p19'!$B$192:$L$192&lt;&gt;0,'[1]p19'!$B$192:$L$192,"")</f>
        <v>Trabalhos completos publicados em anais de eventos nacionais</v>
      </c>
      <c r="C111" s="363"/>
      <c r="D111" s="363"/>
      <c r="E111" s="363"/>
      <c r="F111" s="363"/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63"/>
    </row>
    <row r="112" spans="1:17" s="76" customFormat="1" ht="12.75">
      <c r="A112" s="212"/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</row>
    <row r="113" spans="1:17" s="77" customFormat="1" ht="27.75" customHeight="1">
      <c r="A113" s="362" t="str">
        <f>IF('[1]p19'!$A$195:$L$195&lt;&gt;0,'[1]p19'!$A$195:$L$195,"")</f>
        <v>BARROS, L. M. &amp; FERNANDES, J. A. -  O Uso de Equações Diferenciais no Estudo de Dinâmica de Populações, CD-R0M do I Congresso de Iniciação Científica da Universidade Federal de Campina Grande, PIBIC/CNPq/UFCG-2004.</v>
      </c>
      <c r="B113" s="362"/>
      <c r="C113" s="362"/>
      <c r="D113" s="362"/>
      <c r="E113" s="362"/>
      <c r="F113" s="362"/>
      <c r="G113" s="362"/>
      <c r="H113" s="362"/>
      <c r="I113" s="362"/>
      <c r="J113" s="362"/>
      <c r="K113" s="362"/>
      <c r="L113" s="362"/>
      <c r="M113" s="362"/>
      <c r="N113" s="362"/>
      <c r="O113" s="362"/>
      <c r="P113" s="362"/>
      <c r="Q113" s="362"/>
    </row>
    <row r="114" spans="1:17" s="77" customFormat="1" ht="13.5" customHeight="1">
      <c r="A114" s="78" t="s">
        <v>31</v>
      </c>
      <c r="B114" s="363" t="str">
        <f>IF('[1]p19'!$B$196:$L$196&lt;&gt;0,'[1]p19'!$B$196:$L$196,"")</f>
        <v>Trabalhos completos publicados em anais de eventos nacionais</v>
      </c>
      <c r="C114" s="363"/>
      <c r="D114" s="363"/>
      <c r="E114" s="363"/>
      <c r="F114" s="363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63"/>
    </row>
    <row r="115" spans="1:17" s="76" customFormat="1" ht="12.75">
      <c r="A115" s="212"/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</row>
    <row r="116" spans="1:17" s="77" customFormat="1" ht="27.75" customHeight="1">
      <c r="A116" s="362" t="str">
        <f>IF('[1]p19'!$A$218:$L$218&lt;&gt;0,'[1]p19'!$A$218:$L$218,"")</f>
        <v>Palestra "Equações de Águas Rasas Linearizadas Planares" proferida no II MatFest - UFAL, 16 a 19 de novembro de 2004.</v>
      </c>
      <c r="B116" s="362"/>
      <c r="C116" s="362"/>
      <c r="D116" s="362"/>
      <c r="E116" s="362"/>
      <c r="F116" s="362"/>
      <c r="G116" s="362"/>
      <c r="H116" s="362"/>
      <c r="I116" s="362"/>
      <c r="J116" s="362"/>
      <c r="K116" s="362"/>
      <c r="L116" s="362"/>
      <c r="M116" s="362"/>
      <c r="N116" s="362"/>
      <c r="O116" s="362"/>
      <c r="P116" s="362"/>
      <c r="Q116" s="362"/>
    </row>
    <row r="117" spans="1:17" s="77" customFormat="1" ht="13.5" customHeight="1">
      <c r="A117" s="78" t="s">
        <v>31</v>
      </c>
      <c r="B117" s="363" t="str">
        <f>IF('[1]p19'!$B$219:$L$219&lt;&gt;0,'[1]p19'!$B$219:$L$219,"")</f>
        <v>Participação em eventos técnico-científicos ou artístico-culturais como debatedor convidado</v>
      </c>
      <c r="C117" s="363"/>
      <c r="D117" s="363"/>
      <c r="E117" s="363"/>
      <c r="F117" s="363"/>
      <c r="G117" s="363"/>
      <c r="H117" s="363"/>
      <c r="I117" s="363"/>
      <c r="J117" s="363"/>
      <c r="K117" s="363"/>
      <c r="L117" s="363"/>
      <c r="M117" s="363"/>
      <c r="N117" s="363"/>
      <c r="O117" s="363"/>
      <c r="P117" s="363"/>
      <c r="Q117" s="363"/>
    </row>
    <row r="118" spans="1:17" s="76" customFormat="1" ht="12.75">
      <c r="A118" s="212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</row>
    <row r="119" spans="1:17" s="77" customFormat="1" ht="27.75" customHeight="1">
      <c r="A119" s="362" t="str">
        <f>IF('[1]p20'!$A$187:$L$187&lt;&gt;0,'[1]p20'!$A$187:$L$187,"")</f>
        <v>DIAS, V. G.; SILVA, A. J. &amp; BARREIRO, J. L. P. - A Melhor Forma de um Escorregador: A Braquistócrona, CD-R0M do I Congresso de Iniciação Científica da Universidade Federal de Campina Grande, PIBIC/CNPq/UFCG-2004.</v>
      </c>
      <c r="B119" s="362"/>
      <c r="C119" s="362"/>
      <c r="D119" s="362"/>
      <c r="E119" s="362"/>
      <c r="F119" s="362"/>
      <c r="G119" s="362"/>
      <c r="H119" s="362"/>
      <c r="I119" s="362"/>
      <c r="J119" s="362"/>
      <c r="K119" s="362"/>
      <c r="L119" s="362"/>
      <c r="M119" s="362"/>
      <c r="N119" s="362"/>
      <c r="O119" s="362"/>
      <c r="P119" s="362"/>
      <c r="Q119" s="362"/>
    </row>
    <row r="120" spans="1:17" s="77" customFormat="1" ht="13.5" customHeight="1">
      <c r="A120" s="78" t="s">
        <v>31</v>
      </c>
      <c r="B120" s="363" t="str">
        <f>IF('[1]p20'!$B$188:$L$188&lt;&gt;0,'[1]p20'!$B$188:$L$188,"")</f>
        <v>Trabalhos completos publicados em anais de eventos nacionais</v>
      </c>
      <c r="C120" s="363"/>
      <c r="D120" s="363"/>
      <c r="E120" s="363"/>
      <c r="F120" s="363"/>
      <c r="G120" s="363"/>
      <c r="H120" s="363"/>
      <c r="I120" s="363"/>
      <c r="J120" s="363"/>
      <c r="K120" s="363"/>
      <c r="L120" s="363"/>
      <c r="M120" s="363"/>
      <c r="N120" s="363"/>
      <c r="O120" s="363"/>
      <c r="P120" s="363"/>
      <c r="Q120" s="363"/>
    </row>
    <row r="121" spans="1:17" s="76" customFormat="1" ht="12.75">
      <c r="A121" s="212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</row>
    <row r="122" spans="1:17" s="77" customFormat="1" ht="27.75" customHeight="1">
      <c r="A122" s="362" t="str">
        <f>IF('[1]p21'!$A$187:$L$187&lt;&gt;0,'[1]p21'!$A$187:$L$187,"")</f>
        <v>NÓBREGA, P. S.; SOUZA, A. J. &amp; NETO, J. L. - Aplicações da Álgebra Linear: Um Modelo para Estudar a Propagação de um Boato, CD-R0M do I Congresso de Iniciação Científica da Universidade Federal de Campina Grande, PIBIC/CNPq/UFCG-2004.</v>
      </c>
      <c r="B122" s="362"/>
      <c r="C122" s="362"/>
      <c r="D122" s="362"/>
      <c r="E122" s="362"/>
      <c r="F122" s="362"/>
      <c r="G122" s="362"/>
      <c r="H122" s="362"/>
      <c r="I122" s="362"/>
      <c r="J122" s="362"/>
      <c r="K122" s="362"/>
      <c r="L122" s="362"/>
      <c r="M122" s="362"/>
      <c r="N122" s="362"/>
      <c r="O122" s="362"/>
      <c r="P122" s="362"/>
      <c r="Q122" s="362"/>
    </row>
    <row r="123" spans="1:17" s="77" customFormat="1" ht="13.5" customHeight="1">
      <c r="A123" s="78" t="s">
        <v>31</v>
      </c>
      <c r="B123" s="363">
        <f>IF('[1]p21'!$B$188:$L$188&lt;&gt;0,'[1]p21'!$B$188:$L$188,"")</f>
      </c>
      <c r="C123" s="363"/>
      <c r="D123" s="363"/>
      <c r="E123" s="363"/>
      <c r="F123" s="363"/>
      <c r="G123" s="363"/>
      <c r="H123" s="363"/>
      <c r="I123" s="363"/>
      <c r="J123" s="363"/>
      <c r="K123" s="363"/>
      <c r="L123" s="363"/>
      <c r="M123" s="363"/>
      <c r="N123" s="363"/>
      <c r="O123" s="363"/>
      <c r="P123" s="363"/>
      <c r="Q123" s="363"/>
    </row>
    <row r="124" spans="1:17" s="76" customFormat="1" ht="12.75">
      <c r="A124" s="212"/>
      <c r="B124" s="212"/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</row>
    <row r="125" spans="1:17" s="77" customFormat="1" ht="27.75" customHeight="1">
      <c r="A125" s="362" t="str">
        <f>IF('[1]p23'!$A$187:$L$187&lt;&gt;0,'[1]p23'!$A$187:$L$187,"")</f>
        <v>Junior, R. do N.e Neto, L.M.A., Uma Abordagem Historica das Superficies Minimas, CD-R0M do I Congresso de Iniciação Científica da Universidade Federal de Campina Grande, PIBIC/CNPq/UFCG-2004.</v>
      </c>
      <c r="B125" s="362"/>
      <c r="C125" s="362"/>
      <c r="D125" s="362"/>
      <c r="E125" s="362"/>
      <c r="F125" s="362"/>
      <c r="G125" s="362"/>
      <c r="H125" s="362"/>
      <c r="I125" s="362"/>
      <c r="J125" s="362"/>
      <c r="K125" s="362"/>
      <c r="L125" s="362"/>
      <c r="M125" s="362"/>
      <c r="N125" s="362"/>
      <c r="O125" s="362"/>
      <c r="P125" s="362"/>
      <c r="Q125" s="362"/>
    </row>
    <row r="126" spans="1:17" s="77" customFormat="1" ht="13.5" customHeight="1">
      <c r="A126" s="78" t="s">
        <v>31</v>
      </c>
      <c r="B126" s="363" t="str">
        <f>IF('[1]p23'!$B$188:$L$188&lt;&gt;0,'[1]p23'!$B$188:$L$188,"")</f>
        <v>Trabalhos completos publicados em anais de eventos nacionais</v>
      </c>
      <c r="C126" s="363"/>
      <c r="D126" s="363"/>
      <c r="E126" s="363"/>
      <c r="F126" s="363"/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63"/>
    </row>
    <row r="127" spans="1:17" s="76" customFormat="1" ht="12.75">
      <c r="A127" s="212"/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</row>
    <row r="128" spans="1:17" s="77" customFormat="1" ht="27.75" customHeight="1">
      <c r="A128" s="362" t="str">
        <f>IF('[1]p23'!$A$191:$L$191&lt;&gt;0,'[1]p23'!$A$191:$L$191,"")</f>
        <v>Junior, R. do N.e Neto, L.M.A.,Uma Introdução as Superficies Mínimas, Jornada de Iniciação Científica do IMPA, RJ, de 8 a 12 de novembro de 2004.</v>
      </c>
      <c r="B128" s="362"/>
      <c r="C128" s="362"/>
      <c r="D128" s="362"/>
      <c r="E128" s="362"/>
      <c r="F128" s="362"/>
      <c r="G128" s="362"/>
      <c r="H128" s="362"/>
      <c r="I128" s="362"/>
      <c r="J128" s="362"/>
      <c r="K128" s="362"/>
      <c r="L128" s="362"/>
      <c r="M128" s="362"/>
      <c r="N128" s="362"/>
      <c r="O128" s="362"/>
      <c r="P128" s="362"/>
      <c r="Q128" s="362"/>
    </row>
    <row r="129" spans="1:17" s="77" customFormat="1" ht="13.5" customHeight="1">
      <c r="A129" s="78" t="s">
        <v>31</v>
      </c>
      <c r="B129" s="363" t="str">
        <f>IF('[1]p23'!$B$192:$L$192&lt;&gt;0,'[1]p23'!$B$192:$L$192,"")</f>
        <v>Resumo publicado em anais de eventos nacionais</v>
      </c>
      <c r="C129" s="363"/>
      <c r="D129" s="363"/>
      <c r="E129" s="363"/>
      <c r="F129" s="363"/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63"/>
    </row>
    <row r="130" spans="1:17" s="76" customFormat="1" ht="12.75">
      <c r="A130" s="212"/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</row>
    <row r="131" spans="1:17" s="77" customFormat="1" ht="27.75" customHeight="1">
      <c r="A131" s="362" t="str">
        <f>IF('[1]p24'!$A$187:$L$187&lt;&gt;0,'[1]p24'!$A$187:$L$187,"")</f>
        <v>Alves, Claludianor, de Morais Filho, Daniel C. &amp; Souto, Marco A. S., An application of the Dual Variational Principle to a Hamiltonian system with discontinuous nonlinearities, EJDE, Vol. 2004(2004), No. 46, 1-12, 2004.  </v>
      </c>
      <c r="B131" s="362"/>
      <c r="C131" s="362"/>
      <c r="D131" s="362"/>
      <c r="E131" s="362"/>
      <c r="F131" s="362"/>
      <c r="G131" s="362"/>
      <c r="H131" s="362"/>
      <c r="I131" s="362"/>
      <c r="J131" s="362"/>
      <c r="K131" s="362"/>
      <c r="L131" s="362"/>
      <c r="M131" s="362"/>
      <c r="N131" s="362"/>
      <c r="O131" s="362"/>
      <c r="P131" s="362"/>
      <c r="Q131" s="362"/>
    </row>
    <row r="132" spans="1:17" s="77" customFormat="1" ht="13.5" customHeight="1">
      <c r="A132" s="78" t="s">
        <v>31</v>
      </c>
      <c r="B132" s="363" t="str">
        <f>IF('[1]p24'!$B$188:$L$188&lt;&gt;0,'[1]p24'!$B$188:$L$188,"")</f>
        <v>Artigo técnico ou científico publicado em periódico indexado internacionalmente</v>
      </c>
      <c r="C132" s="363"/>
      <c r="D132" s="363"/>
      <c r="E132" s="363"/>
      <c r="F132" s="363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63"/>
    </row>
    <row r="133" spans="1:17" s="76" customFormat="1" ht="12.75">
      <c r="A133" s="212"/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</row>
    <row r="134" spans="1:17" s="77" customFormat="1" ht="27.75" customHeight="1">
      <c r="A134" s="362" t="str">
        <f>IF('[1]p27'!$A$187:$L$187&lt;&gt;0,'[1]p27'!$A$187:$L$187,"")</f>
        <v>C. E. S. Araújo, R. M. da Silva, Modelagem Geométrica de Paleocanais presentes em Reservatórios Petrolíferos usando Spplines de Bezier, Rio Oil &amp; Gas Expo and Conference 2004.</v>
      </c>
      <c r="B134" s="362"/>
      <c r="C134" s="362"/>
      <c r="D134" s="362"/>
      <c r="E134" s="362"/>
      <c r="F134" s="362"/>
      <c r="G134" s="362"/>
      <c r="H134" s="362"/>
      <c r="I134" s="362"/>
      <c r="J134" s="362"/>
      <c r="K134" s="362"/>
      <c r="L134" s="362"/>
      <c r="M134" s="362"/>
      <c r="N134" s="362"/>
      <c r="O134" s="362"/>
      <c r="P134" s="362"/>
      <c r="Q134" s="362"/>
    </row>
    <row r="135" spans="1:17" s="77" customFormat="1" ht="13.5" customHeight="1">
      <c r="A135" s="78" t="s">
        <v>31</v>
      </c>
      <c r="B135" s="363" t="str">
        <f>IF('[1]p27'!$B$188:$L$188&lt;&gt;0,'[1]p27'!$B$188:$L$188,"")</f>
        <v>Trabalhos completos publicados em anais de eventos nacionais</v>
      </c>
      <c r="C135" s="363"/>
      <c r="D135" s="363"/>
      <c r="E135" s="363"/>
      <c r="F135" s="363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  <c r="Q135" s="363"/>
    </row>
    <row r="136" spans="1:17" s="76" customFormat="1" ht="12.75">
      <c r="A136" s="212"/>
      <c r="B136" s="212"/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</row>
    <row r="137" spans="1:17" s="77" customFormat="1" ht="27.75" customHeight="1">
      <c r="A137" s="362" t="str">
        <f>IF('[1]p27'!$A$191:$L$191&lt;&gt;0,'[1]p27'!$A$191:$L$191,"")</f>
        <v>VIEIRA, J. A. R. &amp; SILVA, R. M. - Quatérnios e Rotação no Espaço, CD-R0M do I Congresso de Iniciação Científica da Universidade Federal de Campina Grande, PIBIC/CNPq/UFCG-2004.</v>
      </c>
      <c r="B137" s="362"/>
      <c r="C137" s="362"/>
      <c r="D137" s="362"/>
      <c r="E137" s="362"/>
      <c r="F137" s="362"/>
      <c r="G137" s="362"/>
      <c r="H137" s="362"/>
      <c r="I137" s="362"/>
      <c r="J137" s="362"/>
      <c r="K137" s="362"/>
      <c r="L137" s="362"/>
      <c r="M137" s="362"/>
      <c r="N137" s="362"/>
      <c r="O137" s="362"/>
      <c r="P137" s="362"/>
      <c r="Q137" s="362"/>
    </row>
    <row r="138" spans="1:17" s="77" customFormat="1" ht="13.5" customHeight="1">
      <c r="A138" s="78" t="s">
        <v>31</v>
      </c>
      <c r="B138" s="363" t="str">
        <f>IF('[1]p27'!$B$192:$L$192&lt;&gt;0,'[1]p27'!$B$192:$L$192,"")</f>
        <v>Trabalhos completos publicados em anais de eventos nacionais</v>
      </c>
      <c r="C138" s="363"/>
      <c r="D138" s="363"/>
      <c r="E138" s="363"/>
      <c r="F138" s="363"/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63"/>
    </row>
    <row r="139" spans="1:17" s="76" customFormat="1" ht="12.75">
      <c r="A139" s="212"/>
      <c r="B139" s="212"/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</row>
    <row r="140" spans="1:17" s="77" customFormat="1" ht="27.75" customHeight="1">
      <c r="A140" s="362" t="str">
        <f>IF('[1]p27'!$A$195:$L$195&lt;&gt;0,'[1]p27'!$A$195:$L$195,"")</f>
        <v>J. A . Santos, R. M. da Silva, Estudo de métodos  de modelagem estocástica para a geração de cenários de reservatórios petrolíferos, IV Reunião Anual de Avaliação do PRH-25/ANP, pp. 50-51, 2004.</v>
      </c>
      <c r="B140" s="362"/>
      <c r="C140" s="362"/>
      <c r="D140" s="362"/>
      <c r="E140" s="362"/>
      <c r="F140" s="362"/>
      <c r="G140" s="362"/>
      <c r="H140" s="362"/>
      <c r="I140" s="362"/>
      <c r="J140" s="362"/>
      <c r="K140" s="362"/>
      <c r="L140" s="362"/>
      <c r="M140" s="362"/>
      <c r="N140" s="362"/>
      <c r="O140" s="362"/>
      <c r="P140" s="362"/>
      <c r="Q140" s="362"/>
    </row>
    <row r="141" spans="1:17" s="77" customFormat="1" ht="13.5" customHeight="1">
      <c r="A141" s="78" t="s">
        <v>31</v>
      </c>
      <c r="B141" s="363" t="str">
        <f>IF('[1]p27'!$B$196:$L$196&lt;&gt;0,'[1]p27'!$B$196:$L$196,"")</f>
        <v>Resumo publicado em anais de eventos nacionais</v>
      </c>
      <c r="C141" s="363"/>
      <c r="D141" s="363"/>
      <c r="E141" s="363"/>
      <c r="F141" s="363"/>
      <c r="G141" s="363"/>
      <c r="H141" s="363"/>
      <c r="I141" s="363"/>
      <c r="J141" s="363"/>
      <c r="K141" s="363"/>
      <c r="L141" s="363"/>
      <c r="M141" s="363"/>
      <c r="N141" s="363"/>
      <c r="O141" s="363"/>
      <c r="P141" s="363"/>
      <c r="Q141" s="363"/>
    </row>
    <row r="142" spans="1:17" s="76" customFormat="1" ht="12.75">
      <c r="A142" s="212"/>
      <c r="B142" s="212"/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</row>
    <row r="143" spans="1:17" s="77" customFormat="1" ht="27.75" customHeight="1">
      <c r="A143" s="362" t="str">
        <f>IF('[1]p31'!$A$187:$L$187&lt;&gt;0,'[1]p31'!$A$187:$L$187,"")</f>
        <v>Wu, S.T. and Melo, V. F. de . A Deformable Surface Model on the Basis of the Theory of a Cosserat Surface. Sibgrapi 2004.</v>
      </c>
      <c r="B143" s="362"/>
      <c r="C143" s="362"/>
      <c r="D143" s="362"/>
      <c r="E143" s="362"/>
      <c r="F143" s="362"/>
      <c r="G143" s="362"/>
      <c r="H143" s="362"/>
      <c r="I143" s="362"/>
      <c r="J143" s="362"/>
      <c r="K143" s="362"/>
      <c r="L143" s="362"/>
      <c r="M143" s="362"/>
      <c r="N143" s="362"/>
      <c r="O143" s="362"/>
      <c r="P143" s="362"/>
      <c r="Q143" s="362"/>
    </row>
    <row r="144" spans="1:17" s="77" customFormat="1" ht="13.5" customHeight="1">
      <c r="A144" s="78" t="s">
        <v>31</v>
      </c>
      <c r="B144" s="363" t="str">
        <f>IF('[1]p31'!$B$188:$L$188&lt;&gt;0,'[1]p31'!$B$188:$L$188,"")</f>
        <v>Resumo publicado em anais de eventos internacionais</v>
      </c>
      <c r="C144" s="363"/>
      <c r="D144" s="363"/>
      <c r="E144" s="363"/>
      <c r="F144" s="363"/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63"/>
    </row>
    <row r="145" spans="1:17" s="76" customFormat="1" ht="12.75">
      <c r="A145" s="212"/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</row>
    <row r="146" spans="1:17" s="77" customFormat="1" ht="27.75" customHeight="1">
      <c r="A146" s="362" t="str">
        <f>IF('[1]p33'!$A$187:$L$187&lt;&gt;0,'[1]p33'!$A$187:$L$187,"")</f>
        <v>Gomes, A. S. &amp; Cribari-Neto, F. (2003). Modelagem e Previsão da Arrecadação do Imposto de Renda no Brasil. SINAPE-2004.</v>
      </c>
      <c r="B146" s="362"/>
      <c r="C146" s="362"/>
      <c r="D146" s="362"/>
      <c r="E146" s="362"/>
      <c r="F146" s="362"/>
      <c r="G146" s="362"/>
      <c r="H146" s="362"/>
      <c r="I146" s="362"/>
      <c r="J146" s="362"/>
      <c r="K146" s="362"/>
      <c r="L146" s="362"/>
      <c r="M146" s="362"/>
      <c r="N146" s="362"/>
      <c r="O146" s="362"/>
      <c r="P146" s="362"/>
      <c r="Q146" s="362"/>
    </row>
    <row r="147" spans="1:17" s="77" customFormat="1" ht="13.5" customHeight="1">
      <c r="A147" s="78" t="s">
        <v>31</v>
      </c>
      <c r="B147" s="363" t="str">
        <f>IF('[1]p33'!$B$188:$L$188&lt;&gt;0,'[1]p33'!$B$188:$L$188,"")</f>
        <v>Resumo publicado em anais de eventos nacionais</v>
      </c>
      <c r="C147" s="363"/>
      <c r="D147" s="363"/>
      <c r="E147" s="363"/>
      <c r="F147" s="363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63"/>
    </row>
    <row r="148" spans="1:17" s="76" customFormat="1" ht="12.75">
      <c r="A148" s="212"/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</row>
    <row r="149" spans="1:17" s="77" customFormat="1" ht="27.75" customHeight="1">
      <c r="A149" s="362" t="str">
        <f>IF('[1]p40'!$A$187:$L$187&lt;&gt;0,'[1]p40'!$A$187:$L$187,"")</f>
        <v>PELLEGRINO, D. M., BOTELHO, G.,Scalar-valued dominated polynomials on Banach spaces In: Seminário Brasileiro de Análise, 2004, Rio de Janeiro, Anais do 60 Seminário Brasileiro de Análise. Rio de Janeiro: UERJ, 2004. p.181 - 191.</v>
      </c>
      <c r="B149" s="362"/>
      <c r="C149" s="362"/>
      <c r="D149" s="362"/>
      <c r="E149" s="362"/>
      <c r="F149" s="362"/>
      <c r="G149" s="362"/>
      <c r="H149" s="362"/>
      <c r="I149" s="362"/>
      <c r="J149" s="362"/>
      <c r="K149" s="362"/>
      <c r="L149" s="362"/>
      <c r="M149" s="362"/>
      <c r="N149" s="362"/>
      <c r="O149" s="362"/>
      <c r="P149" s="362"/>
      <c r="Q149" s="362"/>
    </row>
    <row r="150" spans="1:17" s="77" customFormat="1" ht="13.5" customHeight="1">
      <c r="A150" s="78" t="s">
        <v>31</v>
      </c>
      <c r="B150" s="363" t="str">
        <f>IF('[1]p40'!$B$188:$L$188&lt;&gt;0,'[1]p40'!$B$188:$L$188,"")</f>
        <v>Trabalhos completos publicados em anais de eventos nacionais</v>
      </c>
      <c r="C150" s="363"/>
      <c r="D150" s="363"/>
      <c r="E150" s="363"/>
      <c r="F150" s="363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63"/>
    </row>
    <row r="151" spans="1:17" s="76" customFormat="1" ht="12.75">
      <c r="A151" s="212"/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</row>
    <row r="152" spans="1:17" s="77" customFormat="1" ht="27.75" customHeight="1">
      <c r="A152" s="362" t="str">
        <f>IF('[1]p40'!$A$191:$L$191&lt;&gt;0,'[1]p40'!$A$191:$L$191,"")</f>
        <v>SILVA, D. D. P. &amp; PELLEGRINO, D. M. - Aplicações entre Espaços de Banach que atingem a norma, CD-R0M do I Congresso de Iniciação Científica da Universidade Federal de Campina Grande, PIBIC / CNPq / UFCG, 2004.</v>
      </c>
      <c r="B152" s="362"/>
      <c r="C152" s="362"/>
      <c r="D152" s="362"/>
      <c r="E152" s="362"/>
      <c r="F152" s="362"/>
      <c r="G152" s="362"/>
      <c r="H152" s="362"/>
      <c r="I152" s="362"/>
      <c r="J152" s="362"/>
      <c r="K152" s="362"/>
      <c r="L152" s="362"/>
      <c r="M152" s="362"/>
      <c r="N152" s="362"/>
      <c r="O152" s="362"/>
      <c r="P152" s="362"/>
      <c r="Q152" s="362"/>
    </row>
    <row r="153" spans="1:17" s="77" customFormat="1" ht="13.5" customHeight="1">
      <c r="A153" s="78" t="s">
        <v>31</v>
      </c>
      <c r="B153" s="363" t="str">
        <f>IF('[1]p40'!$B$192:$L$192&lt;&gt;0,'[1]p40'!$B$192:$L$192,"")</f>
        <v>Resumo publicado em anais de eventos nacionais</v>
      </c>
      <c r="C153" s="363"/>
      <c r="D153" s="363"/>
      <c r="E153" s="363"/>
      <c r="F153" s="363"/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63"/>
    </row>
    <row r="154" spans="1:17" s="76" customFormat="1" ht="12.75">
      <c r="A154" s="212"/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</row>
    <row r="155" spans="1:17" s="77" customFormat="1" ht="27.75" customHeight="1">
      <c r="A155" s="362" t="str">
        <f>IF('[1]p40'!$A$195:$L$195&lt;&gt;0,'[1]p40'!$A$195:$L$195,"")</f>
        <v>PELLEGRINO, D.M., Almost summing mappings, Archiv der Mathematik, Suiça, v.82, n.1, p.68-80, 2004.</v>
      </c>
      <c r="B155" s="362"/>
      <c r="C155" s="362"/>
      <c r="D155" s="362"/>
      <c r="E155" s="362"/>
      <c r="F155" s="362"/>
      <c r="G155" s="362"/>
      <c r="H155" s="362"/>
      <c r="I155" s="362"/>
      <c r="J155" s="362"/>
      <c r="K155" s="362"/>
      <c r="L155" s="362"/>
      <c r="M155" s="362"/>
      <c r="N155" s="362"/>
      <c r="O155" s="362"/>
      <c r="P155" s="362"/>
      <c r="Q155" s="362"/>
    </row>
    <row r="156" spans="1:17" s="77" customFormat="1" ht="13.5" customHeight="1">
      <c r="A156" s="78" t="s">
        <v>31</v>
      </c>
      <c r="B156" s="363" t="str">
        <f>IF('[1]p40'!$B$196:$L$196&lt;&gt;0,'[1]p40'!$B$196:$L$196,"")</f>
        <v>Artigo técnico ou científico publicado em periódico indexado internacionalmente</v>
      </c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</row>
    <row r="157" spans="1:17" s="76" customFormat="1" ht="12.75">
      <c r="A157" s="212"/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</row>
    <row r="158" spans="1:17" s="77" customFormat="1" ht="27.75" customHeight="1">
      <c r="A158" s="362" t="str">
        <f>IF('[1]p40'!$A$199:$L$199&lt;&gt;0,'[1]p40'!$A$199:$L$199,"")</f>
        <v>SILVA, D. D. P. &amp; PELLEGRINO, D. M. - Aplicações entre Espaços de Banach que atingem a norma, Jornada de Iniciação Científica do IMPA, RJ, de 8 a 12 de novembro de 2004. </v>
      </c>
      <c r="B158" s="362"/>
      <c r="C158" s="362"/>
      <c r="D158" s="362"/>
      <c r="E158" s="362"/>
      <c r="F158" s="362"/>
      <c r="G158" s="362"/>
      <c r="H158" s="362"/>
      <c r="I158" s="362"/>
      <c r="J158" s="362"/>
      <c r="K158" s="362"/>
      <c r="L158" s="362"/>
      <c r="M158" s="362"/>
      <c r="N158" s="362"/>
      <c r="O158" s="362"/>
      <c r="P158" s="362"/>
      <c r="Q158" s="362"/>
    </row>
    <row r="159" spans="1:17" s="77" customFormat="1" ht="13.5" customHeight="1">
      <c r="A159" s="78" t="s">
        <v>31</v>
      </c>
      <c r="B159" s="363" t="str">
        <f>IF('[1]p40'!$B$200:$L$200&lt;&gt;0,'[1]p40'!$B$200:$L$200,"")</f>
        <v>Trabalhos completos publicados em anais de eventos nacionais</v>
      </c>
      <c r="C159" s="363"/>
      <c r="D159" s="363"/>
      <c r="E159" s="363"/>
      <c r="F159" s="363"/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63"/>
    </row>
    <row r="160" spans="1:17" s="76" customFormat="1" ht="12.75">
      <c r="A160" s="212"/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</row>
    <row r="161" spans="1:17" s="77" customFormat="1" ht="27.75" customHeight="1">
      <c r="A161" s="362" t="str">
        <f>IF('[1]p40'!$A$203:$L$203&lt;&gt;0,'[1]p40'!$A$203:$L$203,"")</f>
        <v>J. A . ARAÚJO &amp; A. J. DE SOUZA, Escoamento Bifásico na Recuperação de Petróleo Usando dois Parâmetros de Histerese, IV Reunião Anual de Avaliação do PRH-25/ANP, pp. 24-25, 2004.</v>
      </c>
      <c r="B161" s="362"/>
      <c r="C161" s="362"/>
      <c r="D161" s="362"/>
      <c r="E161" s="362"/>
      <c r="F161" s="362"/>
      <c r="G161" s="362"/>
      <c r="H161" s="362"/>
      <c r="I161" s="362"/>
      <c r="J161" s="362"/>
      <c r="K161" s="362"/>
      <c r="L161" s="362"/>
      <c r="M161" s="362"/>
      <c r="N161" s="362"/>
      <c r="O161" s="362"/>
      <c r="P161" s="362"/>
      <c r="Q161" s="362"/>
    </row>
    <row r="162" spans="1:17" s="77" customFormat="1" ht="13.5" customHeight="1">
      <c r="A162" s="78" t="s">
        <v>31</v>
      </c>
      <c r="B162" s="363" t="str">
        <f>IF('[1]p40'!$B$204:$L$204&lt;&gt;0,'[1]p40'!$B$204:$L$204,"")</f>
        <v>Resumo publicado em anais de eventos nacionais</v>
      </c>
      <c r="C162" s="363"/>
      <c r="D162" s="363"/>
      <c r="E162" s="363"/>
      <c r="F162" s="363"/>
      <c r="G162" s="363"/>
      <c r="H162" s="363"/>
      <c r="I162" s="363"/>
      <c r="J162" s="363"/>
      <c r="K162" s="363"/>
      <c r="L162" s="363"/>
      <c r="M162" s="363"/>
      <c r="N162" s="363"/>
      <c r="O162" s="363"/>
      <c r="P162" s="363"/>
      <c r="Q162" s="363"/>
    </row>
    <row r="163" spans="1:17" s="76" customFormat="1" ht="12.75">
      <c r="A163" s="212"/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</row>
    <row r="164" spans="1:17" s="77" customFormat="1" ht="27.75" customHeight="1">
      <c r="A164" s="362" t="str">
        <f>IF('[1]p40'!$A$207:$L$207&lt;&gt;0,'[1]p40'!$A$207:$L$207,"")</f>
        <v>G. S. SILVA &amp; A. J. SOUZA, Comparação Entre os Modelos de Corey e Stone para as Curvas de Permeabilidade Relativas na Modelagem Matemática de Fluxo Trifásicos na Recuperação de Poços de Petrolíferos, IV Reunião Anual de Avaliação do PRH-25/ANP, pp. 46-47,</v>
      </c>
      <c r="B164" s="362"/>
      <c r="C164" s="362"/>
      <c r="D164" s="362"/>
      <c r="E164" s="362"/>
      <c r="F164" s="362"/>
      <c r="G164" s="362"/>
      <c r="H164" s="362"/>
      <c r="I164" s="362"/>
      <c r="J164" s="362"/>
      <c r="K164" s="362"/>
      <c r="L164" s="362"/>
      <c r="M164" s="362"/>
      <c r="N164" s="362"/>
      <c r="O164" s="362"/>
      <c r="P164" s="362"/>
      <c r="Q164" s="362"/>
    </row>
    <row r="165" spans="1:17" s="77" customFormat="1" ht="13.5" customHeight="1">
      <c r="A165" s="78" t="s">
        <v>31</v>
      </c>
      <c r="B165" s="363" t="str">
        <f>IF('[1]p40'!$B$208:$L$208&lt;&gt;0,'[1]p40'!$B$208:$L$208,"")</f>
        <v>Resumo publicado em anais de eventos nacionais</v>
      </c>
      <c r="C165" s="363"/>
      <c r="D165" s="363"/>
      <c r="E165" s="363"/>
      <c r="F165" s="363"/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63"/>
    </row>
  </sheetData>
  <sheetProtection password="CA19" sheet="1" objects="1" scenarios="1"/>
  <mergeCells count="167">
    <mergeCell ref="A160:Q160"/>
    <mergeCell ref="A145:Q145"/>
    <mergeCell ref="A146:Q146"/>
    <mergeCell ref="B147:Q147"/>
    <mergeCell ref="A152:Q152"/>
    <mergeCell ref="B153:Q153"/>
    <mergeCell ref="A112:Q112"/>
    <mergeCell ref="A110:Q110"/>
    <mergeCell ref="B111:Q111"/>
    <mergeCell ref="B144:Q144"/>
    <mergeCell ref="A142:Q142"/>
    <mergeCell ref="A143:Q143"/>
    <mergeCell ref="A106:Q106"/>
    <mergeCell ref="A107:Q107"/>
    <mergeCell ref="B108:Q108"/>
    <mergeCell ref="A109:Q109"/>
    <mergeCell ref="B117:Q117"/>
    <mergeCell ref="A127:Q127"/>
    <mergeCell ref="B129:Q129"/>
    <mergeCell ref="A130:Q130"/>
    <mergeCell ref="A113:Q113"/>
    <mergeCell ref="B114:Q114"/>
    <mergeCell ref="A115:Q115"/>
    <mergeCell ref="A116:Q116"/>
    <mergeCell ref="A124:Q124"/>
    <mergeCell ref="A125:Q125"/>
    <mergeCell ref="B126:Q126"/>
    <mergeCell ref="A122:Q122"/>
    <mergeCell ref="B123:Q123"/>
    <mergeCell ref="A121:Q121"/>
    <mergeCell ref="A118:Q118"/>
    <mergeCell ref="A119:Q119"/>
    <mergeCell ref="B120:Q120"/>
    <mergeCell ref="A164:Q164"/>
    <mergeCell ref="A133:Q133"/>
    <mergeCell ref="A134:Q134"/>
    <mergeCell ref="B135:Q135"/>
    <mergeCell ref="A163:Q163"/>
    <mergeCell ref="A151:Q151"/>
    <mergeCell ref="A154:Q154"/>
    <mergeCell ref="B159:Q159"/>
    <mergeCell ref="A157:Q157"/>
    <mergeCell ref="A155:Q155"/>
    <mergeCell ref="A131:Q131"/>
    <mergeCell ref="B132:Q132"/>
    <mergeCell ref="A140:Q140"/>
    <mergeCell ref="B162:Q162"/>
    <mergeCell ref="B156:Q156"/>
    <mergeCell ref="A158:Q158"/>
    <mergeCell ref="A148:Q148"/>
    <mergeCell ref="A149:Q149"/>
    <mergeCell ref="B150:Q150"/>
    <mergeCell ref="A161:Q161"/>
    <mergeCell ref="A103:Q103"/>
    <mergeCell ref="A104:Q104"/>
    <mergeCell ref="B105:Q105"/>
    <mergeCell ref="B165:Q165"/>
    <mergeCell ref="B141:Q141"/>
    <mergeCell ref="A136:Q136"/>
    <mergeCell ref="A139:Q139"/>
    <mergeCell ref="A137:Q137"/>
    <mergeCell ref="B138:Q138"/>
    <mergeCell ref="A128:Q128"/>
    <mergeCell ref="A100:Q100"/>
    <mergeCell ref="B99:Q99"/>
    <mergeCell ref="A101:Q101"/>
    <mergeCell ref="B102:Q102"/>
    <mergeCell ref="A97:Q97"/>
    <mergeCell ref="A95:Q95"/>
    <mergeCell ref="B96:Q96"/>
    <mergeCell ref="A98:Q98"/>
    <mergeCell ref="B90:Q90"/>
    <mergeCell ref="A91:Q91"/>
    <mergeCell ref="A94:Q94"/>
    <mergeCell ref="A92:Q92"/>
    <mergeCell ref="B93:Q93"/>
    <mergeCell ref="A87:Q87"/>
    <mergeCell ref="B86:Q86"/>
    <mergeCell ref="A88:Q88"/>
    <mergeCell ref="A89:Q89"/>
    <mergeCell ref="A84:Q84"/>
    <mergeCell ref="A82:Q82"/>
    <mergeCell ref="B83:Q83"/>
    <mergeCell ref="A85:Q85"/>
    <mergeCell ref="A78:Q78"/>
    <mergeCell ref="A81:Q81"/>
    <mergeCell ref="A79:Q79"/>
    <mergeCell ref="B80:Q80"/>
    <mergeCell ref="A75:Q75"/>
    <mergeCell ref="B74:Q74"/>
    <mergeCell ref="A76:Q76"/>
    <mergeCell ref="B77:Q77"/>
    <mergeCell ref="A72:Q72"/>
    <mergeCell ref="A70:Q70"/>
    <mergeCell ref="B71:Q71"/>
    <mergeCell ref="A73:Q73"/>
    <mergeCell ref="A68:Q68"/>
    <mergeCell ref="A66:Q66"/>
    <mergeCell ref="B67:Q67"/>
    <mergeCell ref="A69:Q69"/>
    <mergeCell ref="A62:Q62"/>
    <mergeCell ref="A65:Q65"/>
    <mergeCell ref="A63:Q63"/>
    <mergeCell ref="B64:Q64"/>
    <mergeCell ref="A59:Q59"/>
    <mergeCell ref="B58:Q58"/>
    <mergeCell ref="A60:Q60"/>
    <mergeCell ref="B61:Q61"/>
    <mergeCell ref="A56:Q56"/>
    <mergeCell ref="A54:Q54"/>
    <mergeCell ref="B55:Q55"/>
    <mergeCell ref="A57:Q57"/>
    <mergeCell ref="A50:Q50"/>
    <mergeCell ref="A53:Q53"/>
    <mergeCell ref="A51:Q51"/>
    <mergeCell ref="B52:Q52"/>
    <mergeCell ref="A47:Q47"/>
    <mergeCell ref="B46:Q46"/>
    <mergeCell ref="A48:Q48"/>
    <mergeCell ref="B49:Q49"/>
    <mergeCell ref="A44:Q44"/>
    <mergeCell ref="A42:Q42"/>
    <mergeCell ref="B43:Q43"/>
    <mergeCell ref="A45:Q45"/>
    <mergeCell ref="A36:Q36"/>
    <mergeCell ref="B37:Q37"/>
    <mergeCell ref="A38:Q38"/>
    <mergeCell ref="A41:Q41"/>
    <mergeCell ref="A39:Q39"/>
    <mergeCell ref="B40:Q40"/>
    <mergeCell ref="A35:Q35"/>
    <mergeCell ref="B34:Q34"/>
    <mergeCell ref="A32:Q32"/>
    <mergeCell ref="A30:Q30"/>
    <mergeCell ref="B31:Q31"/>
    <mergeCell ref="A33:Q33"/>
    <mergeCell ref="B25:Q25"/>
    <mergeCell ref="A26:Q26"/>
    <mergeCell ref="A29:Q29"/>
    <mergeCell ref="A27:Q27"/>
    <mergeCell ref="B28:Q28"/>
    <mergeCell ref="A21:Q21"/>
    <mergeCell ref="A23:Q23"/>
    <mergeCell ref="B22:Q22"/>
    <mergeCell ref="A24:Q24"/>
    <mergeCell ref="A16:Q16"/>
    <mergeCell ref="B15:Q15"/>
    <mergeCell ref="A17:Q17"/>
    <mergeCell ref="A20:Q20"/>
    <mergeCell ref="A18:Q18"/>
    <mergeCell ref="B19:Q19"/>
    <mergeCell ref="B11:Q11"/>
    <mergeCell ref="A12:Q12"/>
    <mergeCell ref="A13:Q13"/>
    <mergeCell ref="A14:Q14"/>
    <mergeCell ref="B7:Q7"/>
    <mergeCell ref="A8:Q8"/>
    <mergeCell ref="A9:Q9"/>
    <mergeCell ref="A10:Q10"/>
    <mergeCell ref="A4:Q5"/>
    <mergeCell ref="A2:Q2"/>
    <mergeCell ref="A3:D3"/>
    <mergeCell ref="A6:Q6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A1:S35"/>
  <sheetViews>
    <sheetView workbookViewId="0" topLeftCell="A1">
      <selection activeCell="A6" sqref="A6:E6"/>
    </sheetView>
  </sheetViews>
  <sheetFormatPr defaultColWidth="9.140625" defaultRowHeight="12.75"/>
  <cols>
    <col min="1" max="1" width="6.8515625" style="0" customWidth="1"/>
    <col min="2" max="2" width="7.28125" style="0" customWidth="1"/>
    <col min="3" max="3" width="7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6.421875" style="0" customWidth="1"/>
    <col min="8" max="8" width="6.28125" style="0" customWidth="1"/>
    <col min="9" max="9" width="5.00390625" style="0" customWidth="1"/>
    <col min="10" max="10" width="8.00390625" style="0" customWidth="1"/>
    <col min="11" max="11" width="7.28125" style="0" customWidth="1"/>
    <col min="12" max="12" width="9.421875" style="0" customWidth="1"/>
    <col min="13" max="14" width="6.57421875" style="0" customWidth="1"/>
    <col min="15" max="15" width="7.0039062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31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3"/>
      <c r="Q1" s="74"/>
    </row>
    <row r="2" spans="1:17" ht="13.5" thickBo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74"/>
    </row>
    <row r="3" spans="1:17" ht="13.5" thickBot="1">
      <c r="A3" s="335" t="s">
        <v>106</v>
      </c>
      <c r="B3" s="336"/>
      <c r="C3" s="336"/>
      <c r="D3" s="337"/>
      <c r="E3" s="354"/>
      <c r="F3" s="338"/>
      <c r="G3" s="338"/>
      <c r="H3" s="338"/>
      <c r="I3" s="338"/>
      <c r="J3" s="338"/>
      <c r="K3" s="338"/>
      <c r="L3" s="339"/>
      <c r="M3" s="352" t="s">
        <v>92</v>
      </c>
      <c r="N3" s="353"/>
      <c r="O3" s="336" t="str">
        <f>'[1]p1'!$H$4</f>
        <v>2004.1</v>
      </c>
      <c r="P3" s="337"/>
      <c r="Q3" s="74"/>
    </row>
    <row r="4" spans="1:17" s="1" customFormat="1" ht="12.7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74"/>
    </row>
    <row r="5" spans="1:17" s="45" customFormat="1" ht="11.25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74"/>
    </row>
    <row r="6" spans="1:19" s="54" customFormat="1" ht="11.25" customHeight="1">
      <c r="A6" s="341" t="str">
        <f>T('[1]p1'!$C$13:$G$13)</f>
        <v>Alciônio Saldanha de Oliveira</v>
      </c>
      <c r="B6" s="342"/>
      <c r="C6" s="342"/>
      <c r="D6" s="342"/>
      <c r="E6" s="343"/>
      <c r="F6" s="371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74"/>
      <c r="R6" s="46"/>
      <c r="S6" s="46"/>
    </row>
    <row r="7" spans="1:17" s="3" customFormat="1" ht="13.5" customHeight="1">
      <c r="A7" s="36" t="s">
        <v>87</v>
      </c>
      <c r="B7" s="321" t="str">
        <f>IF('[1]p1'!$A$164&lt;&gt;0,'[1]p1'!$A$164,"")</f>
        <v>CONTEXTUALIZANDO A MATEMATICA</v>
      </c>
      <c r="C7" s="322"/>
      <c r="D7" s="322"/>
      <c r="E7" s="322"/>
      <c r="F7" s="322"/>
      <c r="G7" s="322"/>
      <c r="H7" s="322"/>
      <c r="I7" s="322"/>
      <c r="J7" s="322"/>
      <c r="K7" s="322"/>
      <c r="L7" s="323"/>
      <c r="M7" s="346" t="s">
        <v>108</v>
      </c>
      <c r="N7" s="347"/>
      <c r="O7" s="321" t="str">
        <f>IF('[1]p1'!$I$164&lt;&gt;0,'[1]p1'!$I$164,"")</f>
        <v>Permanente</v>
      </c>
      <c r="P7" s="323"/>
      <c r="Q7" s="74"/>
    </row>
    <row r="8" spans="1:17" s="3" customFormat="1" ht="13.5" customHeight="1">
      <c r="A8" s="36" t="s">
        <v>104</v>
      </c>
      <c r="B8" s="366">
        <f>IF('[1]p1'!$H$166&lt;&gt;0,'[1]p1'!$H$166,"")</f>
      </c>
      <c r="C8" s="368"/>
      <c r="D8" s="373" t="s">
        <v>105</v>
      </c>
      <c r="E8" s="373"/>
      <c r="F8" s="366" t="str">
        <f>IF('[1]p1'!$D$166&lt;&gt;0,'[1]p1'!$D$166,"")</f>
        <v>FUNAPE</v>
      </c>
      <c r="G8" s="367"/>
      <c r="H8" s="368"/>
      <c r="I8" s="36" t="s">
        <v>85</v>
      </c>
      <c r="J8" s="75">
        <f>IF('[1]p1'!$J$166&lt;&gt;0,'[1]p1'!$J$166,"")</f>
      </c>
      <c r="K8" s="36" t="s">
        <v>86</v>
      </c>
      <c r="L8" s="75">
        <f>IF('[1]p1'!$K$166&lt;&gt;0,'[1]p1'!$K$166,"")</f>
      </c>
      <c r="M8" s="373" t="s">
        <v>110</v>
      </c>
      <c r="N8" s="373"/>
      <c r="O8" s="364">
        <f>IF('[1]p1'!$F$166&lt;&gt;0,'[1]p1'!$F$166,"")</f>
      </c>
      <c r="P8" s="365"/>
      <c r="Q8" s="74"/>
    </row>
    <row r="9" spans="1:17" s="3" customFormat="1" ht="13.5" customHeight="1">
      <c r="A9" s="36" t="s">
        <v>30</v>
      </c>
      <c r="B9" s="366" t="str">
        <f>IF('[1]p1'!$A$166&lt;&gt;0,'[1]p1'!$A$166,"")</f>
        <v>Ensino</v>
      </c>
      <c r="C9" s="367"/>
      <c r="D9" s="367"/>
      <c r="E9" s="367"/>
      <c r="F9" s="367"/>
      <c r="G9" s="367"/>
      <c r="H9" s="367"/>
      <c r="I9" s="367"/>
      <c r="J9" s="368"/>
      <c r="K9" s="369" t="s">
        <v>109</v>
      </c>
      <c r="L9" s="370"/>
      <c r="M9" s="321">
        <f>IF('[1]p1'!$I$168&lt;&gt;0,'[1]p1'!$I$168,"")</f>
      </c>
      <c r="N9" s="322"/>
      <c r="O9" s="322"/>
      <c r="P9" s="323"/>
      <c r="Q9" s="55"/>
    </row>
    <row r="10" spans="1:17" s="3" customFormat="1" ht="13.5" customHeight="1">
      <c r="A10" s="36" t="s">
        <v>107</v>
      </c>
      <c r="B10" s="347">
        <f>IF('[1]p1'!$E$168&lt;&gt;0,'[1]p1'!$E$168,"")</f>
      </c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55"/>
    </row>
    <row r="11" spans="1:17" s="3" customFormat="1" ht="13.5" customHeight="1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55"/>
    </row>
    <row r="12" spans="1:19" s="54" customFormat="1" ht="11.25" customHeight="1">
      <c r="A12" s="341" t="str">
        <f>T('[1]p10'!$C$13:$G$13)</f>
        <v>Claudianor Oliveira Alves</v>
      </c>
      <c r="B12" s="342"/>
      <c r="C12" s="342"/>
      <c r="D12" s="342"/>
      <c r="E12" s="343"/>
      <c r="F12" s="371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74"/>
      <c r="R12" s="46"/>
      <c r="S12" s="46"/>
    </row>
    <row r="13" spans="1:17" s="3" customFormat="1" ht="13.5" customHeight="1">
      <c r="A13" s="36" t="s">
        <v>87</v>
      </c>
      <c r="B13" s="321" t="str">
        <f>IF('[1]p10'!$A$164&lt;&gt;0,'[1]p10'!$A$164,"")</f>
        <v>Seminário de Análise Funcional 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3"/>
      <c r="M13" s="346" t="s">
        <v>108</v>
      </c>
      <c r="N13" s="347"/>
      <c r="O13" s="321" t="str">
        <f>IF('[1]p10'!$I$164&lt;&gt;0,'[1]p10'!$I$164,"")</f>
        <v>Permanente</v>
      </c>
      <c r="P13" s="323"/>
      <c r="Q13" s="74"/>
    </row>
    <row r="14" spans="1:17" s="3" customFormat="1" ht="13.5" customHeight="1">
      <c r="A14" s="36" t="s">
        <v>104</v>
      </c>
      <c r="B14" s="366">
        <f>IF('[1]p10'!$H$166&lt;&gt;0,'[1]p10'!$H$166,"")</f>
      </c>
      <c r="C14" s="368"/>
      <c r="D14" s="373" t="s">
        <v>105</v>
      </c>
      <c r="E14" s="373"/>
      <c r="F14" s="366">
        <f>IF('[1]p10'!$D$166&lt;&gt;0,'[1]p10'!$D$166,"")</f>
      </c>
      <c r="G14" s="367"/>
      <c r="H14" s="368"/>
      <c r="I14" s="36" t="s">
        <v>85</v>
      </c>
      <c r="J14" s="75">
        <f>IF('[1]p10'!$J$166&lt;&gt;0,'[1]p10'!$J$166,"")</f>
        <v>37681</v>
      </c>
      <c r="K14" s="36" t="s">
        <v>86</v>
      </c>
      <c r="L14" s="75">
        <f>IF('[1]p10'!$K$166&lt;&gt;0,'[1]p10'!$K$166,"")</f>
        <v>38338</v>
      </c>
      <c r="M14" s="373" t="s">
        <v>110</v>
      </c>
      <c r="N14" s="373"/>
      <c r="O14" s="364">
        <f>IF('[1]p10'!$F$166&lt;&gt;0,'[1]p10'!$F$166,"")</f>
      </c>
      <c r="P14" s="365"/>
      <c r="Q14" s="74"/>
    </row>
    <row r="15" spans="1:17" s="3" customFormat="1" ht="13.5" customHeight="1">
      <c r="A15" s="36" t="s">
        <v>30</v>
      </c>
      <c r="B15" s="366">
        <f>IF('[1]p10'!$A$166&lt;&gt;0,'[1]p10'!$A$166,"")</f>
      </c>
      <c r="C15" s="367"/>
      <c r="D15" s="367"/>
      <c r="E15" s="367"/>
      <c r="F15" s="367"/>
      <c r="G15" s="367"/>
      <c r="H15" s="367"/>
      <c r="I15" s="367"/>
      <c r="J15" s="368"/>
      <c r="K15" s="369" t="s">
        <v>109</v>
      </c>
      <c r="L15" s="370"/>
      <c r="M15" s="321">
        <f>IF('[1]p10'!$I$168&lt;&gt;0,'[1]p10'!$I$168,"")</f>
      </c>
      <c r="N15" s="322"/>
      <c r="O15" s="322"/>
      <c r="P15" s="323"/>
      <c r="Q15" s="55"/>
    </row>
    <row r="16" spans="1:17" s="3" customFormat="1" ht="13.5" customHeight="1">
      <c r="A16" s="36" t="s">
        <v>107</v>
      </c>
      <c r="B16" s="347">
        <f>IF('[1]p10'!$E$168&lt;&gt;0,'[1]p10'!$E$168,"")</f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55"/>
    </row>
    <row r="17" spans="1:17" s="3" customFormat="1" ht="13.5" customHeight="1">
      <c r="A17" s="340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55"/>
    </row>
    <row r="18" spans="1:19" s="54" customFormat="1" ht="11.25" customHeight="1">
      <c r="A18" s="341" t="str">
        <f>T('[1]p22'!$C$13:$G$13)</f>
        <v>Joseilson Raimundo de Lima</v>
      </c>
      <c r="B18" s="342"/>
      <c r="C18" s="342"/>
      <c r="D18" s="342"/>
      <c r="E18" s="343"/>
      <c r="F18" s="371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74"/>
      <c r="R18" s="46"/>
      <c r="S18" s="46"/>
    </row>
    <row r="19" spans="1:17" s="3" customFormat="1" ht="13.5" customHeight="1">
      <c r="A19" s="36" t="s">
        <v>87</v>
      </c>
      <c r="B19" s="321" t="str">
        <f>IF('[1]p22'!$A$164&lt;&gt;0,'[1]p22'!$A$164,"")</f>
        <v>Olimpíada de Matemática</v>
      </c>
      <c r="C19" s="322"/>
      <c r="D19" s="322"/>
      <c r="E19" s="322"/>
      <c r="F19" s="322"/>
      <c r="G19" s="322"/>
      <c r="H19" s="322"/>
      <c r="I19" s="322"/>
      <c r="J19" s="322"/>
      <c r="K19" s="322"/>
      <c r="L19" s="323"/>
      <c r="M19" s="346" t="s">
        <v>108</v>
      </c>
      <c r="N19" s="347"/>
      <c r="O19" s="321" t="str">
        <f>IF('[1]p22'!$I$164&lt;&gt;0,'[1]p22'!$I$164,"")</f>
        <v>Permanente</v>
      </c>
      <c r="P19" s="323"/>
      <c r="Q19" s="74"/>
    </row>
    <row r="20" spans="1:17" s="3" customFormat="1" ht="13.5" customHeight="1">
      <c r="A20" s="36" t="s">
        <v>104</v>
      </c>
      <c r="B20" s="366" t="str">
        <f>IF('[1]p22'!$H$166&lt;&gt;0,'[1]p22'!$H$166,"")</f>
        <v>Colaborador </v>
      </c>
      <c r="C20" s="368"/>
      <c r="D20" s="373" t="s">
        <v>105</v>
      </c>
      <c r="E20" s="373"/>
      <c r="F20" s="366" t="str">
        <f>IF('[1]p22'!$D$166&lt;&gt;0,'[1]p22'!$D$166,"")</f>
        <v>CNPq</v>
      </c>
      <c r="G20" s="367"/>
      <c r="H20" s="368"/>
      <c r="I20" s="36" t="s">
        <v>85</v>
      </c>
      <c r="J20" s="75">
        <f>IF('[1]p22'!$J$166&lt;&gt;0,'[1]p22'!$J$166,"")</f>
        <v>38110</v>
      </c>
      <c r="K20" s="36" t="s">
        <v>86</v>
      </c>
      <c r="L20" s="75">
        <f>IF('[1]p22'!$K$166&lt;&gt;0,'[1]p22'!$K$166,"")</f>
        <v>38354</v>
      </c>
      <c r="M20" s="373" t="s">
        <v>110</v>
      </c>
      <c r="N20" s="373"/>
      <c r="O20" s="364" t="str">
        <f>IF('[1]p22'!$F$166&lt;&gt;0,'[1]p22'!$F$166,"")</f>
        <v>Ativ. Ext. No 0040001</v>
      </c>
      <c r="P20" s="365"/>
      <c r="Q20" s="74"/>
    </row>
    <row r="21" spans="1:17" s="3" customFormat="1" ht="13.5" customHeight="1">
      <c r="A21" s="36" t="s">
        <v>30</v>
      </c>
      <c r="B21" s="366">
        <f>IF('[1]p22'!$A$166&lt;&gt;0,'[1]p22'!$A$166,"")</f>
      </c>
      <c r="C21" s="367"/>
      <c r="D21" s="367"/>
      <c r="E21" s="367"/>
      <c r="F21" s="367"/>
      <c r="G21" s="367"/>
      <c r="H21" s="367"/>
      <c r="I21" s="367"/>
      <c r="J21" s="368"/>
      <c r="K21" s="369" t="s">
        <v>109</v>
      </c>
      <c r="L21" s="370"/>
      <c r="M21" s="321">
        <f>IF('[1]p22'!$I$168&lt;&gt;0,'[1]p22'!$I$168,"")</f>
      </c>
      <c r="N21" s="322"/>
      <c r="O21" s="322"/>
      <c r="P21" s="323"/>
      <c r="Q21" s="55"/>
    </row>
    <row r="22" spans="1:17" s="3" customFormat="1" ht="13.5" customHeight="1">
      <c r="A22" s="36" t="s">
        <v>107</v>
      </c>
      <c r="B22" s="347">
        <f>IF('[1]p22'!$E$168&lt;&gt;0,'[1]p22'!$E$168,"")</f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55"/>
    </row>
    <row r="23" spans="1:17" s="3" customFormat="1" ht="13.5" customHeight="1">
      <c r="A23" s="340"/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55"/>
    </row>
    <row r="24" spans="1:19" s="54" customFormat="1" ht="11.25" customHeight="1">
      <c r="A24" s="341" t="str">
        <f>T('[1]p26'!$C$13:$G$13)</f>
        <v>Miriam Costa</v>
      </c>
      <c r="B24" s="342"/>
      <c r="C24" s="342"/>
      <c r="D24" s="342"/>
      <c r="E24" s="343"/>
      <c r="F24" s="371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74"/>
      <c r="R24" s="46"/>
      <c r="S24" s="46"/>
    </row>
    <row r="25" spans="1:17" s="3" customFormat="1" ht="13.5" customHeight="1">
      <c r="A25" s="36" t="s">
        <v>87</v>
      </c>
      <c r="B25" s="321" t="str">
        <f>IF('[1]p26'!$A$164&lt;&gt;0,'[1]p26'!$A$164,"")</f>
        <v>Olimpíada de Matemática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3"/>
      <c r="M25" s="346" t="s">
        <v>108</v>
      </c>
      <c r="N25" s="347"/>
      <c r="O25" s="321" t="str">
        <f>IF('[1]p26'!$I$164&lt;&gt;0,'[1]p26'!$I$164,"")</f>
        <v>Permanente</v>
      </c>
      <c r="P25" s="323"/>
      <c r="Q25" s="74"/>
    </row>
    <row r="26" spans="1:17" s="3" customFormat="1" ht="13.5" customHeight="1">
      <c r="A26" s="36" t="s">
        <v>104</v>
      </c>
      <c r="B26" s="366" t="str">
        <f>IF('[1]p26'!$H$166&lt;&gt;0,'[1]p26'!$H$166,"")</f>
        <v>Coordenador</v>
      </c>
      <c r="C26" s="368"/>
      <c r="D26" s="373" t="s">
        <v>105</v>
      </c>
      <c r="E26" s="373"/>
      <c r="F26" s="366" t="str">
        <f>IF('[1]p26'!$D$166&lt;&gt;0,'[1]p26'!$D$166,"")</f>
        <v>CNPq</v>
      </c>
      <c r="G26" s="367"/>
      <c r="H26" s="368"/>
      <c r="I26" s="36" t="s">
        <v>85</v>
      </c>
      <c r="J26" s="75" t="str">
        <f>IF('[1]p26'!$J$166&lt;&gt;0,'[1]p26'!$J$166,"")</f>
        <v>3/52004</v>
      </c>
      <c r="K26" s="36" t="s">
        <v>86</v>
      </c>
      <c r="L26" s="75">
        <f>IF('[1]p26'!$K$166&lt;&gt;0,'[1]p26'!$K$166,"")</f>
        <v>38354</v>
      </c>
      <c r="M26" s="373" t="s">
        <v>110</v>
      </c>
      <c r="N26" s="373"/>
      <c r="O26" s="364" t="str">
        <f>IF('[1]p26'!$F$166&lt;&gt;0,'[1]p26'!$F$166,"")</f>
        <v>Ativ.Ext.no0040001</v>
      </c>
      <c r="P26" s="365"/>
      <c r="Q26" s="74"/>
    </row>
    <row r="27" spans="1:17" s="3" customFormat="1" ht="13.5" customHeight="1">
      <c r="A27" s="36" t="s">
        <v>30</v>
      </c>
      <c r="B27" s="366" t="str">
        <f>IF('[1]p26'!$A$166&lt;&gt;0,'[1]p26'!$A$166,"")</f>
        <v>Ensino/Pesquisa</v>
      </c>
      <c r="C27" s="367"/>
      <c r="D27" s="367"/>
      <c r="E27" s="367"/>
      <c r="F27" s="367"/>
      <c r="G27" s="367"/>
      <c r="H27" s="367"/>
      <c r="I27" s="367"/>
      <c r="J27" s="368"/>
      <c r="K27" s="369" t="s">
        <v>109</v>
      </c>
      <c r="L27" s="370"/>
      <c r="M27" s="321" t="str">
        <f>IF('[1]p26'!$I$168&lt;&gt;0,'[1]p26'!$I$168,"")</f>
        <v>UFCG</v>
      </c>
      <c r="N27" s="322"/>
      <c r="O27" s="322"/>
      <c r="P27" s="323"/>
      <c r="Q27" s="55"/>
    </row>
    <row r="28" spans="1:17" s="3" customFormat="1" ht="13.5" customHeight="1">
      <c r="A28" s="36" t="s">
        <v>107</v>
      </c>
      <c r="B28" s="347" t="str">
        <f>IF('[1]p26'!$E$168&lt;&gt;0,'[1]p26'!$E$168,"")</f>
        <v>Alun.dos Ens.Fund.a partir da 5a.e Méd.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55"/>
    </row>
    <row r="29" spans="1:17" s="3" customFormat="1" ht="13.5" customHeight="1">
      <c r="A29" s="340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55"/>
    </row>
    <row r="30" spans="1:19" s="54" customFormat="1" ht="11.25" customHeight="1">
      <c r="A30" s="341" t="str">
        <f>T('[1]p36'!$C$13:$G$13)</f>
        <v>José Vieira Alves</v>
      </c>
      <c r="B30" s="342"/>
      <c r="C30" s="342"/>
      <c r="D30" s="342"/>
      <c r="E30" s="343"/>
      <c r="F30" s="371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74"/>
      <c r="R30" s="46"/>
      <c r="S30" s="46"/>
    </row>
    <row r="31" spans="1:17" s="3" customFormat="1" ht="13.5" customHeight="1">
      <c r="A31" s="36" t="s">
        <v>87</v>
      </c>
      <c r="B31" s="321" t="str">
        <f>IF('[1]p36'!$A$164&lt;&gt;0,'[1]p36'!$A$164,"")</f>
        <v>Olimpíada de Matemática</v>
      </c>
      <c r="C31" s="322"/>
      <c r="D31" s="322"/>
      <c r="E31" s="322"/>
      <c r="F31" s="322"/>
      <c r="G31" s="322"/>
      <c r="H31" s="322"/>
      <c r="I31" s="322"/>
      <c r="J31" s="322"/>
      <c r="K31" s="322"/>
      <c r="L31" s="323"/>
      <c r="M31" s="346" t="s">
        <v>108</v>
      </c>
      <c r="N31" s="347"/>
      <c r="O31" s="321" t="str">
        <f>IF('[1]p36'!$I$164&lt;&gt;0,'[1]p36'!$I$164,"")</f>
        <v>Permanente</v>
      </c>
      <c r="P31" s="323"/>
      <c r="Q31" s="74"/>
    </row>
    <row r="32" spans="1:17" s="3" customFormat="1" ht="13.5" customHeight="1">
      <c r="A32" s="36" t="s">
        <v>104</v>
      </c>
      <c r="B32" s="366" t="str">
        <f>IF('[1]p36'!$H$166&lt;&gt;0,'[1]p36'!$H$166,"")</f>
        <v>Colaborador </v>
      </c>
      <c r="C32" s="368"/>
      <c r="D32" s="373" t="s">
        <v>105</v>
      </c>
      <c r="E32" s="373"/>
      <c r="F32" s="366" t="str">
        <f>IF('[1]p36'!$D$166&lt;&gt;0,'[1]p36'!$D$166,"")</f>
        <v>CNPq</v>
      </c>
      <c r="G32" s="367"/>
      <c r="H32" s="368"/>
      <c r="I32" s="36" t="s">
        <v>85</v>
      </c>
      <c r="J32" s="75" t="str">
        <f>IF('[1]p36'!$J$166&lt;&gt;0,'[1]p36'!$J$166,"")</f>
        <v>3/52004</v>
      </c>
      <c r="K32" s="36" t="s">
        <v>86</v>
      </c>
      <c r="L32" s="75">
        <f>IF('[1]p36'!$K$166&lt;&gt;0,'[1]p36'!$K$166,"")</f>
        <v>38354</v>
      </c>
      <c r="M32" s="373" t="s">
        <v>110</v>
      </c>
      <c r="N32" s="373"/>
      <c r="O32" s="364" t="str">
        <f>IF('[1]p36'!$F$166&lt;&gt;0,'[1]p36'!$F$166,"")</f>
        <v>Ativ.Ext.no0040001</v>
      </c>
      <c r="P32" s="365"/>
      <c r="Q32" s="74"/>
    </row>
    <row r="33" spans="1:17" s="3" customFormat="1" ht="13.5" customHeight="1">
      <c r="A33" s="36" t="s">
        <v>30</v>
      </c>
      <c r="B33" s="366" t="str">
        <f>IF('[1]p36'!$A$166&lt;&gt;0,'[1]p36'!$A$166,"")</f>
        <v>Ensino/Pesquisa</v>
      </c>
      <c r="C33" s="367"/>
      <c r="D33" s="367"/>
      <c r="E33" s="367"/>
      <c r="F33" s="367"/>
      <c r="G33" s="367"/>
      <c r="H33" s="367"/>
      <c r="I33" s="367"/>
      <c r="J33" s="368"/>
      <c r="K33" s="369" t="s">
        <v>109</v>
      </c>
      <c r="L33" s="370"/>
      <c r="M33" s="321" t="str">
        <f>IF('[1]p36'!$I$168&lt;&gt;0,'[1]p36'!$I$168,"")</f>
        <v>UFCG</v>
      </c>
      <c r="N33" s="322"/>
      <c r="O33" s="322"/>
      <c r="P33" s="323"/>
      <c r="Q33" s="55"/>
    </row>
    <row r="34" spans="1:17" s="3" customFormat="1" ht="13.5" customHeight="1">
      <c r="A34" s="36" t="s">
        <v>107</v>
      </c>
      <c r="B34" s="347" t="str">
        <f>IF('[1]p36'!$E$168&lt;&gt;0,'[1]p36'!$E$168,"")</f>
        <v>Alun.dos Ens.Fund.a partir da 5a.e Méd.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55"/>
    </row>
    <row r="35" spans="1:17" s="3" customFormat="1" ht="13.5" customHeight="1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55"/>
    </row>
  </sheetData>
  <sheetProtection password="CA19" sheet="1" objects="1" scenarios="1"/>
  <mergeCells count="82">
    <mergeCell ref="A24:E24"/>
    <mergeCell ref="F24:P24"/>
    <mergeCell ref="B22:P22"/>
    <mergeCell ref="A17:P17"/>
    <mergeCell ref="A23:P23"/>
    <mergeCell ref="O20:P20"/>
    <mergeCell ref="B21:J21"/>
    <mergeCell ref="K21:L21"/>
    <mergeCell ref="M21:P21"/>
    <mergeCell ref="B20:C20"/>
    <mergeCell ref="D20:E20"/>
    <mergeCell ref="F20:H20"/>
    <mergeCell ref="M20:N20"/>
    <mergeCell ref="B16:P16"/>
    <mergeCell ref="B19:L19"/>
    <mergeCell ref="M19:N19"/>
    <mergeCell ref="O19:P19"/>
    <mergeCell ref="A18:E18"/>
    <mergeCell ref="F18:P18"/>
    <mergeCell ref="O14:P14"/>
    <mergeCell ref="B15:J15"/>
    <mergeCell ref="K15:L15"/>
    <mergeCell ref="M15:P15"/>
    <mergeCell ref="B14:C14"/>
    <mergeCell ref="D14:E14"/>
    <mergeCell ref="F14:H14"/>
    <mergeCell ref="M14:N14"/>
    <mergeCell ref="A11:P11"/>
    <mergeCell ref="A12:E12"/>
    <mergeCell ref="F12:P12"/>
    <mergeCell ref="B13:L13"/>
    <mergeCell ref="M13:N13"/>
    <mergeCell ref="O13:P13"/>
    <mergeCell ref="B10:P10"/>
    <mergeCell ref="M3:N3"/>
    <mergeCell ref="O3:P3"/>
    <mergeCell ref="E3:L3"/>
    <mergeCell ref="M9:P9"/>
    <mergeCell ref="K9:L9"/>
    <mergeCell ref="B9:J9"/>
    <mergeCell ref="M7:N7"/>
    <mergeCell ref="O7:P7"/>
    <mergeCell ref="B7:L7"/>
    <mergeCell ref="A1:P1"/>
    <mergeCell ref="F6:P6"/>
    <mergeCell ref="A4:P5"/>
    <mergeCell ref="A2:P2"/>
    <mergeCell ref="A6:E6"/>
    <mergeCell ref="A3:D3"/>
    <mergeCell ref="M8:N8"/>
    <mergeCell ref="O8:P8"/>
    <mergeCell ref="B8:C8"/>
    <mergeCell ref="D8:E8"/>
    <mergeCell ref="F8:H8"/>
    <mergeCell ref="B25:L25"/>
    <mergeCell ref="M25:N25"/>
    <mergeCell ref="O25:P25"/>
    <mergeCell ref="B26:C26"/>
    <mergeCell ref="D26:E26"/>
    <mergeCell ref="F26:H26"/>
    <mergeCell ref="M26:N26"/>
    <mergeCell ref="O26:P26"/>
    <mergeCell ref="B27:J27"/>
    <mergeCell ref="K27:L27"/>
    <mergeCell ref="M27:P27"/>
    <mergeCell ref="B28:P28"/>
    <mergeCell ref="A29:P29"/>
    <mergeCell ref="A30:E30"/>
    <mergeCell ref="F30:P30"/>
    <mergeCell ref="B32:C32"/>
    <mergeCell ref="D32:E32"/>
    <mergeCell ref="F32:H32"/>
    <mergeCell ref="M32:N32"/>
    <mergeCell ref="B31:L31"/>
    <mergeCell ref="M31:N31"/>
    <mergeCell ref="O31:P31"/>
    <mergeCell ref="O32:P32"/>
    <mergeCell ref="A35:P35"/>
    <mergeCell ref="B33:J33"/>
    <mergeCell ref="K33:L33"/>
    <mergeCell ref="M33:P33"/>
    <mergeCell ref="B34:P3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CCT/UFPB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Joao Victor Sampaio Borges</cp:lastModifiedBy>
  <cp:lastPrinted>2005-03-10T18:20:20Z</cp:lastPrinted>
  <dcterms:created xsi:type="dcterms:W3CDTF">2000-03-16T19:09:54Z</dcterms:created>
  <dcterms:modified xsi:type="dcterms:W3CDTF">2008-11-28T14:27:40Z</dcterms:modified>
  <cp:category/>
  <cp:version/>
  <cp:contentType/>
  <cp:contentStatus/>
</cp:coreProperties>
</file>